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15" tabRatio="908" activeTab="3"/>
  </bookViews>
  <sheets>
    <sheet name="1-1" sheetId="1" r:id="rId1"/>
    <sheet name="1-2" sheetId="2" r:id="rId2"/>
    <sheet name="1-3" sheetId="3" r:id="rId3"/>
    <sheet name="1-4" sheetId="4" r:id="rId4"/>
    <sheet name="1-5" sheetId="5" r:id="rId5"/>
    <sheet name="1-6" sheetId="6" r:id="rId6"/>
    <sheet name="1-7" sheetId="7" r:id="rId7"/>
    <sheet name="1-8" sheetId="8" r:id="rId8"/>
    <sheet name="1-9" sheetId="9" r:id="rId9"/>
    <sheet name="1-10" sheetId="10" r:id="rId10"/>
    <sheet name="1-11" sheetId="11" r:id="rId11"/>
    <sheet name="1-12" sheetId="12" r:id="rId12"/>
    <sheet name="1-13" sheetId="13" r:id="rId13"/>
    <sheet name="1-14" sheetId="14" r:id="rId14"/>
    <sheet name="1-15" sheetId="15" r:id="rId15"/>
    <sheet name="1-16" sheetId="16" r:id="rId16"/>
    <sheet name="1-17" sheetId="17" r:id="rId17"/>
    <sheet name="1-18" sheetId="18" r:id="rId18"/>
    <sheet name="1-19" sheetId="19" r:id="rId19"/>
    <sheet name="1-20" sheetId="20" r:id="rId20"/>
    <sheet name="1-21" sheetId="21" r:id="rId21"/>
    <sheet name="1-22" sheetId="22" r:id="rId22"/>
    <sheet name="1-23" sheetId="23" r:id="rId23"/>
  </sheets>
  <externalReferences>
    <externalReference r:id="rId24"/>
    <externalReference r:id="rId25"/>
  </externalReferences>
  <definedNames>
    <definedName name="_xlnm._FilterDatabase" localSheetId="5" hidden="1">'1-6'!$A$3:$C$81</definedName>
    <definedName name="_xlnm._FilterDatabase" localSheetId="3" hidden="1">'1-4'!$A$4:$D$1262</definedName>
    <definedName name="_xlnm.Print_Titles" localSheetId="0">'1-1'!$2:5</definedName>
    <definedName name="_xlnm.Print_Titles" localSheetId="1">'1-2'!$1:4</definedName>
    <definedName name="_xlnm.Print_Titles" localSheetId="2">'1-3'!$1:4</definedName>
    <definedName name="_xlnm.Print_Titles" localSheetId="3">'1-4'!$1:4</definedName>
    <definedName name="_xlnm.Print_Titles" localSheetId="4">'1-5'!$1:4</definedName>
    <definedName name="_xlnm.Print_Titles" localSheetId="5">'1-6'!$1:2</definedName>
    <definedName name="_xlnm.Print_Titles" localSheetId="6">'1-7'!$1:4</definedName>
    <definedName name="_xlnm.Print_Titles" localSheetId="7">'1-8'!$1:4</definedName>
    <definedName name="_xlnm.Print_Titles" localSheetId="8">'1-9'!$1:4</definedName>
    <definedName name="_xlnm.Print_Titles" localSheetId="9">'1-10'!$1:4</definedName>
    <definedName name="_xlnm.Print_Titles" localSheetId="10">'1-11'!$1:4</definedName>
    <definedName name="_xlnm.Print_Titles" localSheetId="11">'1-12'!$1:4</definedName>
    <definedName name="_xlnm.Print_Titles" localSheetId="12">'1-13'!$1:4</definedName>
    <definedName name="_xlnm.Print_Titles" localSheetId="13">'1-14'!$1:4</definedName>
    <definedName name="_xlnm.Print_Titles" localSheetId="14">'1-15'!$1:4</definedName>
    <definedName name="_xlnm.Print_Titles" localSheetId="15">'1-16'!$1:4</definedName>
    <definedName name="_xlnm.Print_Titles" localSheetId="16">'1-17'!$1:4</definedName>
    <definedName name="_xlnm.Print_Titles" localSheetId="17">'1-18'!$1:4</definedName>
    <definedName name="_xlnm.Print_Titles" localSheetId="18">'1-19'!$1:4</definedName>
    <definedName name="_xlnm.Print_Titles" localSheetId="19">'1-20'!$1:4</definedName>
    <definedName name="_xlnm.Print_Titles" localSheetId="20">'1-21'!$1:4</definedName>
    <definedName name="_Order1" hidden="1">255</definedName>
    <definedName name="_Order2" hidden="1">255</definedName>
    <definedName name="Database">#REF!</definedName>
    <definedName name="database2">#REF!</definedName>
    <definedName name="database3">#REF!</definedName>
    <definedName name="gxxe2003">'[1]P1012001'!$A$6:$E$117</definedName>
    <definedName name="hhhh">#REF!</definedName>
    <definedName name="kkkk">#REF!</definedName>
    <definedName name="_xlnm.Print_Titles">#N/A</definedName>
    <definedName name="UU">#REF!</definedName>
    <definedName name="YY">#REF!</definedName>
    <definedName name="地区名称">#REF!</definedName>
    <definedName name="福州">#REF!</definedName>
    <definedName name="汇率">#REF!</definedName>
    <definedName name="全额差额比例">'[2]C01-1'!#REF!</definedName>
    <definedName name="生产列1">#REF!</definedName>
    <definedName name="生产列11">#REF!</definedName>
    <definedName name="生产列15">#REF!</definedName>
    <definedName name="生产列16">#REF!</definedName>
    <definedName name="生产列17">#REF!</definedName>
    <definedName name="生产列19">#REF!</definedName>
    <definedName name="生产列2">#REF!</definedName>
    <definedName name="生产列20">#REF!</definedName>
    <definedName name="生产列3">#REF!</definedName>
    <definedName name="生产列4">#REF!</definedName>
    <definedName name="生产列5">#REF!</definedName>
    <definedName name="生产列6">#REF!</definedName>
    <definedName name="生产列7">#REF!</definedName>
    <definedName name="生产列8">#REF!</definedName>
    <definedName name="生产列9">#REF!</definedName>
    <definedName name="生产期">#REF!</definedName>
    <definedName name="生产期1">#REF!</definedName>
    <definedName name="生产期11">#REF!</definedName>
    <definedName name="生产期15">#REF!</definedName>
    <definedName name="生产期16">#REF!</definedName>
    <definedName name="生产期17">#REF!</definedName>
    <definedName name="生产期19">#REF!</definedName>
    <definedName name="生产期2">#REF!</definedName>
    <definedName name="生产期20">#REF!</definedName>
    <definedName name="生产期3">#REF!</definedName>
    <definedName name="生产期4">#REF!</definedName>
    <definedName name="生产期5">#REF!</definedName>
    <definedName name="生产期6">#REF!</definedName>
    <definedName name="生产期7">#REF!</definedName>
    <definedName name="生产期8">#REF!</definedName>
    <definedName name="生产期9">#REF!</definedName>
    <definedName name="体制上解">#REF!</definedName>
  </definedNames>
  <calcPr calcId="144525"/>
</workbook>
</file>

<file path=xl/sharedStrings.xml><?xml version="1.0" encoding="utf-8"?>
<sst xmlns="http://schemas.openxmlformats.org/spreadsheetml/2006/main" count="2153" uniqueCount="1530">
  <si>
    <t>附表1-1</t>
  </si>
  <si>
    <t>2017年度一般公共预算收入预算表</t>
  </si>
  <si>
    <t>单位：万元</t>
  </si>
  <si>
    <t>收入项目</t>
  </si>
  <si>
    <t>当年预算数</t>
  </si>
  <si>
    <t>上年预算数</t>
  </si>
  <si>
    <t>预算数为上年预算数的％</t>
  </si>
  <si>
    <t>一、税收收入</t>
  </si>
  <si>
    <t xml:space="preserve">    增值税</t>
  </si>
  <si>
    <t xml:space="preserve">    营业税</t>
  </si>
  <si>
    <t xml:space="preserve">    企业所得税</t>
  </si>
  <si>
    <t xml:space="preserve">    企业所得税退税</t>
  </si>
  <si>
    <t xml:space="preserve">    个人所得税</t>
  </si>
  <si>
    <t xml:space="preserve">    资源税</t>
  </si>
  <si>
    <t xml:space="preserve">    城市维护建设税</t>
  </si>
  <si>
    <t xml:space="preserve">    房产税</t>
  </si>
  <si>
    <t xml:space="preserve">    印花税</t>
  </si>
  <si>
    <t xml:space="preserve">    城镇土地使用税</t>
  </si>
  <si>
    <t xml:space="preserve">    土地增值税</t>
  </si>
  <si>
    <t xml:space="preserve">    车船税</t>
  </si>
  <si>
    <t xml:space="preserve">    耕地占用税</t>
  </si>
  <si>
    <t xml:space="preserve">    契税</t>
  </si>
  <si>
    <t xml:space="preserve">    烟叶税</t>
  </si>
  <si>
    <t xml:space="preserve">    其他税收收入</t>
  </si>
  <si>
    <t>二、非税收入</t>
  </si>
  <si>
    <t xml:space="preserve">    专项收入</t>
  </si>
  <si>
    <t xml:space="preserve">    行政事业性收费收入</t>
  </si>
  <si>
    <t xml:space="preserve">    罚没收入</t>
  </si>
  <si>
    <t xml:space="preserve">    国有资本经营收入</t>
  </si>
  <si>
    <t xml:space="preserve">    国有资源（资产）有偿使用收入</t>
  </si>
  <si>
    <t xml:space="preserve">    捐赠收入</t>
  </si>
  <si>
    <t xml:space="preserve">    政府住房基金收入</t>
  </si>
  <si>
    <t xml:space="preserve">    其他收入</t>
  </si>
  <si>
    <t>收入合计</t>
  </si>
  <si>
    <t>三、债务收入</t>
  </si>
  <si>
    <t>四、转移性收入</t>
  </si>
  <si>
    <t xml:space="preserve">   上级补助收入</t>
  </si>
  <si>
    <t xml:space="preserve">      返还性收入</t>
  </si>
  <si>
    <t xml:space="preserve">      一般性转移支付收入</t>
  </si>
  <si>
    <t xml:space="preserve">      专项转移支付收入</t>
  </si>
  <si>
    <t xml:space="preserve">   下级上解收入</t>
  </si>
  <si>
    <t xml:space="preserve">   上年结余收入</t>
  </si>
  <si>
    <t xml:space="preserve">   调入预算稳定调节基金</t>
  </si>
  <si>
    <t xml:space="preserve">   调入资金</t>
  </si>
  <si>
    <t xml:space="preserve">   债券转贷收入</t>
  </si>
  <si>
    <t xml:space="preserve">   接收其他地区援助收入</t>
  </si>
  <si>
    <t>收入总计</t>
  </si>
  <si>
    <t>附表1-2</t>
  </si>
  <si>
    <t>2017年度一般公共预算支出预算表</t>
  </si>
  <si>
    <t>支出项目</t>
  </si>
  <si>
    <t>一、一般公共服务支出</t>
  </si>
  <si>
    <t>二、外交支出</t>
  </si>
  <si>
    <t>三、国防支出</t>
  </si>
  <si>
    <t>四、公共安全支出</t>
  </si>
  <si>
    <t>五、教育支出</t>
  </si>
  <si>
    <t>六、科学技术支出</t>
  </si>
  <si>
    <t>七、文化体育与传媒支出</t>
  </si>
  <si>
    <t>八、社会保障和就业支出</t>
  </si>
  <si>
    <t>九、医疗卫生与计划生育支出</t>
  </si>
  <si>
    <t>十、节能环保支出</t>
  </si>
  <si>
    <t>十一、城乡社区支出</t>
  </si>
  <si>
    <t>十二、农林水支出</t>
  </si>
  <si>
    <t>十三、交通运输支出</t>
  </si>
  <si>
    <t>十四、资源勘探信息等支出</t>
  </si>
  <si>
    <t>十五、商业服务业等支出</t>
  </si>
  <si>
    <t>十六、金融支出</t>
  </si>
  <si>
    <t>十七、援助其他地区支出</t>
  </si>
  <si>
    <t>十八、国土海洋气象等支出</t>
  </si>
  <si>
    <t>十九、住房保障支出</t>
  </si>
  <si>
    <t>二十、粮油物资储备支出</t>
  </si>
  <si>
    <t>二十一、预备费</t>
  </si>
  <si>
    <t>二十二、其他支出</t>
  </si>
  <si>
    <t>二十三、债务付息支出</t>
  </si>
  <si>
    <t>二十四、债务发行费用支出</t>
  </si>
  <si>
    <t>支出合计</t>
  </si>
  <si>
    <t>国债还本支出</t>
  </si>
  <si>
    <t>转移性支出</t>
  </si>
  <si>
    <t xml:space="preserve">   补助下级支出</t>
  </si>
  <si>
    <t xml:space="preserve">      返还性支出</t>
  </si>
  <si>
    <t xml:space="preserve">      一般性转移支付支出</t>
  </si>
  <si>
    <t xml:space="preserve">      专项转移支付支出</t>
  </si>
  <si>
    <t xml:space="preserve">   上解上级支出</t>
  </si>
  <si>
    <t xml:space="preserve">   援助其他地区支出</t>
  </si>
  <si>
    <t xml:space="preserve">   债务转贷支出</t>
  </si>
  <si>
    <t xml:space="preserve">   增设预算周转金</t>
  </si>
  <si>
    <t xml:space="preserve">   拨付国债转贷资金数</t>
  </si>
  <si>
    <t xml:space="preserve">   国债转贷资金结余</t>
  </si>
  <si>
    <t xml:space="preserve">   安排预算稳定调节基金</t>
  </si>
  <si>
    <t xml:space="preserve">   调出资金</t>
  </si>
  <si>
    <t xml:space="preserve">   年终结余</t>
  </si>
  <si>
    <t>支出总计</t>
  </si>
  <si>
    <t>附表1-3</t>
  </si>
  <si>
    <t>2017年度一般公共预算本级收入预算表</t>
  </si>
  <si>
    <t>附表1-4</t>
  </si>
  <si>
    <t>2017年度一般公共预算本级支出预算表</t>
  </si>
  <si>
    <t>人大事务</t>
  </si>
  <si>
    <t>行政运行</t>
  </si>
  <si>
    <t>一般行政管理事务</t>
  </si>
  <si>
    <t>机关服务</t>
  </si>
  <si>
    <t>人大会议</t>
  </si>
  <si>
    <t>人大立法</t>
  </si>
  <si>
    <t>人大监督</t>
  </si>
  <si>
    <t>人大代表履职能力提升</t>
  </si>
  <si>
    <t>代表工作</t>
  </si>
  <si>
    <t>人大信访工作</t>
  </si>
  <si>
    <t>事业运行</t>
  </si>
  <si>
    <t>其他人大事务支出</t>
  </si>
  <si>
    <t>政协事务</t>
  </si>
  <si>
    <t>政协会议</t>
  </si>
  <si>
    <t>委员视察</t>
  </si>
  <si>
    <t>参政议政</t>
  </si>
  <si>
    <t>其他政协事务支出</t>
  </si>
  <si>
    <t>政府办公厅(室)及相关机构事务</t>
  </si>
  <si>
    <t>专项服务</t>
  </si>
  <si>
    <t>专项业务活动</t>
  </si>
  <si>
    <t>政务公开审批</t>
  </si>
  <si>
    <t>法制建设</t>
  </si>
  <si>
    <t>信访事务</t>
  </si>
  <si>
    <t>参事事务</t>
  </si>
  <si>
    <t>其他政府办公厅(室)及相关机构事务支出</t>
  </si>
  <si>
    <t>发展与改革事务</t>
  </si>
  <si>
    <t>战略规划与实施</t>
  </si>
  <si>
    <t>日常经济运行调节</t>
  </si>
  <si>
    <t>社会事业发展规划</t>
  </si>
  <si>
    <t>经济体制改革研究</t>
  </si>
  <si>
    <t>物价管理</t>
  </si>
  <si>
    <t>应对气候变化管理事务</t>
  </si>
  <si>
    <t>其他发展与改革事务支出</t>
  </si>
  <si>
    <t>统计信息事务</t>
  </si>
  <si>
    <t>信息事务</t>
  </si>
  <si>
    <t>专项统计业务</t>
  </si>
  <si>
    <t>统计管理</t>
  </si>
  <si>
    <t>专项普查活动</t>
  </si>
  <si>
    <t>统计抽样调查</t>
  </si>
  <si>
    <t>其他统计信息事务支出</t>
  </si>
  <si>
    <t>财政事务</t>
  </si>
  <si>
    <t>预算改革业务</t>
  </si>
  <si>
    <t>财政国库业务</t>
  </si>
  <si>
    <t>财政监察</t>
  </si>
  <si>
    <t>信息化建设</t>
  </si>
  <si>
    <t>财政委托业务支出</t>
  </si>
  <si>
    <t>其他财政事务支出</t>
  </si>
  <si>
    <t>税收事务</t>
  </si>
  <si>
    <t>税务办案</t>
  </si>
  <si>
    <t>税务登记证及发票管理</t>
  </si>
  <si>
    <t>代扣代收代征税款手续费</t>
  </si>
  <si>
    <t>税务宣传</t>
  </si>
  <si>
    <t>协税护税</t>
  </si>
  <si>
    <t>其他税收事务支出</t>
  </si>
  <si>
    <t>审计事务</t>
  </si>
  <si>
    <t>审计业务</t>
  </si>
  <si>
    <t>审计管理</t>
  </si>
  <si>
    <t>其他审计事务支出</t>
  </si>
  <si>
    <t>海关事务</t>
  </si>
  <si>
    <t>收费业务</t>
  </si>
  <si>
    <t>缉私办案</t>
  </si>
  <si>
    <t>口岸电子执法系统建设与维护</t>
  </si>
  <si>
    <t>其他海关事务支出</t>
  </si>
  <si>
    <t>人力资源事务</t>
  </si>
  <si>
    <t>政府特殊津贴</t>
  </si>
  <si>
    <t>资助留学回国人员</t>
  </si>
  <si>
    <t>军队转业干部安置</t>
  </si>
  <si>
    <t>博士后日常经费</t>
  </si>
  <si>
    <t>引进人才费用</t>
  </si>
  <si>
    <t>公务员考核</t>
  </si>
  <si>
    <t>公务员履职能力提升</t>
  </si>
  <si>
    <t>公务员招考</t>
  </si>
  <si>
    <t>公务员综合管理</t>
  </si>
  <si>
    <t>其他人力资源事务支出</t>
  </si>
  <si>
    <t>纪检监察事务</t>
  </si>
  <si>
    <t>大案要案查处</t>
  </si>
  <si>
    <t>派驻派出机构</t>
  </si>
  <si>
    <t>中央巡视</t>
  </si>
  <si>
    <t>其他纪检监察事务支出</t>
  </si>
  <si>
    <t>商贸事务</t>
  </si>
  <si>
    <t>对外贸易管理</t>
  </si>
  <si>
    <t>国际经济合作</t>
  </si>
  <si>
    <t>外资管理</t>
  </si>
  <si>
    <t>国内贸易管理</t>
  </si>
  <si>
    <t>招商引资</t>
  </si>
  <si>
    <t>其他商贸事务支出</t>
  </si>
  <si>
    <t>知识产权事务</t>
  </si>
  <si>
    <t>专利审批</t>
  </si>
  <si>
    <t>国家知识产权战略</t>
  </si>
  <si>
    <t>专利试点和产业化推进</t>
  </si>
  <si>
    <t>专利执法</t>
  </si>
  <si>
    <t>国际组织专项活动</t>
  </si>
  <si>
    <t>知识产权宏观管理</t>
  </si>
  <si>
    <t>其他知识产权事务支出</t>
  </si>
  <si>
    <t>工商行政管理事务</t>
  </si>
  <si>
    <t>工商行政管理专项</t>
  </si>
  <si>
    <t>执法办案专项</t>
  </si>
  <si>
    <t>消费者权益保护</t>
  </si>
  <si>
    <t>其他工商行政管理事务支出</t>
  </si>
  <si>
    <t>质量技术监督与检验检疫事务</t>
  </si>
  <si>
    <t>出入境检验检疫行政执法和业务管理</t>
  </si>
  <si>
    <t>出入境检验检疫技术支持</t>
  </si>
  <si>
    <t>质量技术监督行政执法及业务管理</t>
  </si>
  <si>
    <t>质量技术监督技术支持</t>
  </si>
  <si>
    <t>认证认可监督管理</t>
  </si>
  <si>
    <t>标准化管理</t>
  </si>
  <si>
    <t>其他质量技术监督与检验检疫事务支出</t>
  </si>
  <si>
    <t>民族事务</t>
  </si>
  <si>
    <t>民族工作专项</t>
  </si>
  <si>
    <t>其他民族事务支出</t>
  </si>
  <si>
    <t>宗教事务</t>
  </si>
  <si>
    <t>宗教工作专项</t>
  </si>
  <si>
    <t>其他宗教事务支出</t>
  </si>
  <si>
    <t>港澳台侨事务</t>
  </si>
  <si>
    <t>港澳事务</t>
  </si>
  <si>
    <t>台湾事务</t>
  </si>
  <si>
    <t>华侨事务</t>
  </si>
  <si>
    <t>其他港澳台侨事务支出</t>
  </si>
  <si>
    <t>档案事务</t>
  </si>
  <si>
    <t>档案馆</t>
  </si>
  <si>
    <t>其他档案事务支出</t>
  </si>
  <si>
    <t>民主党派及工商联事务</t>
  </si>
  <si>
    <t>其他民主党派及工商联事务支出</t>
  </si>
  <si>
    <t>群众团体事务</t>
  </si>
  <si>
    <t>厂务公开</t>
  </si>
  <si>
    <t>工会疗养休养</t>
  </si>
  <si>
    <t>其他群众团体事务支出</t>
  </si>
  <si>
    <t>党委办公厅(室)及相关机构事务</t>
  </si>
  <si>
    <t>专项业务</t>
  </si>
  <si>
    <t>其他党委办公厅(室)及相关机构事务支出</t>
  </si>
  <si>
    <t>组织事务</t>
  </si>
  <si>
    <t>其他组织事务支出</t>
  </si>
  <si>
    <t>宣传事务</t>
  </si>
  <si>
    <t>其他宣传事务支出</t>
  </si>
  <si>
    <t>统战事务</t>
  </si>
  <si>
    <t>其他统战事务支出</t>
  </si>
  <si>
    <t>对外联络事务</t>
  </si>
  <si>
    <t>其他对外联络事务支出</t>
  </si>
  <si>
    <t>其他共产党事务支出</t>
  </si>
  <si>
    <t>其他一般公共服务支出</t>
  </si>
  <si>
    <t>国家赔偿费用支出</t>
  </si>
  <si>
    <t>武装警察</t>
  </si>
  <si>
    <t>公安</t>
  </si>
  <si>
    <t>国家安全</t>
  </si>
  <si>
    <t>检察</t>
  </si>
  <si>
    <t>法院</t>
  </si>
  <si>
    <t>司法</t>
  </si>
  <si>
    <t>监狱</t>
  </si>
  <si>
    <t>强制隔离戒毒</t>
  </si>
  <si>
    <t>国家保密</t>
  </si>
  <si>
    <t>缉私警察</t>
  </si>
  <si>
    <t>海警</t>
  </si>
  <si>
    <t>其他公共安全支出</t>
  </si>
  <si>
    <t>教育管理事务</t>
  </si>
  <si>
    <t>其他教育管理事务支出</t>
  </si>
  <si>
    <t>普通教育</t>
  </si>
  <si>
    <t>学前教育</t>
  </si>
  <si>
    <t>小学教育</t>
  </si>
  <si>
    <t>初中教育</t>
  </si>
  <si>
    <t>高中教育</t>
  </si>
  <si>
    <t>高等教育</t>
  </si>
  <si>
    <t>化解农村义务教育债务支出</t>
  </si>
  <si>
    <t>化解普通高中债务支出</t>
  </si>
  <si>
    <t>其他普通教育支出</t>
  </si>
  <si>
    <t>职业教育</t>
  </si>
  <si>
    <t>初等职业教育</t>
  </si>
  <si>
    <t>中专教育</t>
  </si>
  <si>
    <t>技校教育</t>
  </si>
  <si>
    <t>职业高中教育</t>
  </si>
  <si>
    <t>高等职业教育</t>
  </si>
  <si>
    <t>其他职业教育支出</t>
  </si>
  <si>
    <t>成人教育</t>
  </si>
  <si>
    <t>成人初等教育</t>
  </si>
  <si>
    <t>成人中等教育</t>
  </si>
  <si>
    <t>成人高等教育</t>
  </si>
  <si>
    <t>成人广播电视教育</t>
  </si>
  <si>
    <t>其他成人教育支出</t>
  </si>
  <si>
    <t>广播电视教育</t>
  </si>
  <si>
    <t>广播电视学校</t>
  </si>
  <si>
    <t>教育电视台</t>
  </si>
  <si>
    <t>其他广播电视教育支出</t>
  </si>
  <si>
    <t>留学教育</t>
  </si>
  <si>
    <t>出国留学教育</t>
  </si>
  <si>
    <t>来华留学教育</t>
  </si>
  <si>
    <t>其他留学教育支出</t>
  </si>
  <si>
    <t>特殊教育</t>
  </si>
  <si>
    <t>特殊学校教育</t>
  </si>
  <si>
    <t>工读学校教育</t>
  </si>
  <si>
    <t>其他特殊教育支出</t>
  </si>
  <si>
    <t>进修及培训</t>
  </si>
  <si>
    <t>教师进修</t>
  </si>
  <si>
    <t>干部教育</t>
  </si>
  <si>
    <t>培训支出</t>
  </si>
  <si>
    <t>退役士兵能力提升</t>
  </si>
  <si>
    <t>其他进修及培训</t>
  </si>
  <si>
    <t>教育费附加安排的支出</t>
  </si>
  <si>
    <t>农村中小学校舍建设</t>
  </si>
  <si>
    <t>农村中小学教学设施</t>
  </si>
  <si>
    <t>城市中小学校舍建设</t>
  </si>
  <si>
    <t>城市中小学教学设施</t>
  </si>
  <si>
    <t>中等职业学校教学设施</t>
  </si>
  <si>
    <t>其他教育费附加安排的支出</t>
  </si>
  <si>
    <t>其他教育支出</t>
  </si>
  <si>
    <t>科学技术管理事务</t>
  </si>
  <si>
    <t>其他科学技术管理事务支出</t>
  </si>
  <si>
    <t>基础研究</t>
  </si>
  <si>
    <t>机构运行</t>
  </si>
  <si>
    <t>重点基础研究规划</t>
  </si>
  <si>
    <t>自然科学基金</t>
  </si>
  <si>
    <t>重点实验室及相关设施</t>
  </si>
  <si>
    <t>重大科学工程</t>
  </si>
  <si>
    <t>专项基础科研</t>
  </si>
  <si>
    <t>专项技术基础</t>
  </si>
  <si>
    <t>其他基础研究支出</t>
  </si>
  <si>
    <t>应用研究</t>
  </si>
  <si>
    <t>社会公益研究</t>
  </si>
  <si>
    <t>高技术研究</t>
  </si>
  <si>
    <t>专项科研试制</t>
  </si>
  <si>
    <t>其他应用研究支出</t>
  </si>
  <si>
    <t>技术研究与开发</t>
  </si>
  <si>
    <t>应用技术研究与开发</t>
  </si>
  <si>
    <t>产业技术研究与开发</t>
  </si>
  <si>
    <t>科技成果转化与扩散</t>
  </si>
  <si>
    <t>其他技术研究与开发支出</t>
  </si>
  <si>
    <t>科技条件与服务</t>
  </si>
  <si>
    <t>技术创新服务体系</t>
  </si>
  <si>
    <t>科技条件专项</t>
  </si>
  <si>
    <t>其他科技条件与服务支出</t>
  </si>
  <si>
    <t>社会科学</t>
  </si>
  <si>
    <t>社会科学研究机构</t>
  </si>
  <si>
    <t>社会科学研究</t>
  </si>
  <si>
    <t>社科基金支出</t>
  </si>
  <si>
    <t>其他社会科学支出</t>
  </si>
  <si>
    <t>科学技术普及</t>
  </si>
  <si>
    <t>科普活动</t>
  </si>
  <si>
    <t>青少年科技活动</t>
  </si>
  <si>
    <t>学术交流活动</t>
  </si>
  <si>
    <t>科技馆站</t>
  </si>
  <si>
    <t>其他科学技术普及支出</t>
  </si>
  <si>
    <t>科技交流与合作</t>
  </si>
  <si>
    <t>国际交流与合作</t>
  </si>
  <si>
    <t>重大科技合作项目</t>
  </si>
  <si>
    <t>其他科技交流与合作支出</t>
  </si>
  <si>
    <t>科技重大项目</t>
  </si>
  <si>
    <t>科技重大专项</t>
  </si>
  <si>
    <t>重点研发计划</t>
  </si>
  <si>
    <t>其他科学技术支出</t>
  </si>
  <si>
    <t>科技奖励</t>
  </si>
  <si>
    <t>核应急</t>
  </si>
  <si>
    <t>转制科研机构</t>
  </si>
  <si>
    <t>文化</t>
  </si>
  <si>
    <t>图书馆</t>
  </si>
  <si>
    <t>文化展示及纪念机构</t>
  </si>
  <si>
    <t>艺术表演场所</t>
  </si>
  <si>
    <t>艺术表演团体</t>
  </si>
  <si>
    <t>文化活动</t>
  </si>
  <si>
    <t>群众文化</t>
  </si>
  <si>
    <t>文化交流与合作</t>
  </si>
  <si>
    <t>文化创作与保护</t>
  </si>
  <si>
    <t>文化市场管理</t>
  </si>
  <si>
    <t>其他文化支出</t>
  </si>
  <si>
    <t>文物</t>
  </si>
  <si>
    <t>文物保护</t>
  </si>
  <si>
    <t>博物馆</t>
  </si>
  <si>
    <t>历史名城与古迹</t>
  </si>
  <si>
    <t>其他文物支出</t>
  </si>
  <si>
    <t>体育</t>
  </si>
  <si>
    <t>运动项目管理</t>
  </si>
  <si>
    <t>体育竞赛</t>
  </si>
  <si>
    <t>体育训练</t>
  </si>
  <si>
    <t>体育场馆</t>
  </si>
  <si>
    <t>群众体育</t>
  </si>
  <si>
    <t>体育交流与合作</t>
  </si>
  <si>
    <t>其他体育支出</t>
  </si>
  <si>
    <t>新闻出版广播影视</t>
  </si>
  <si>
    <t>广播</t>
  </si>
  <si>
    <t>电视</t>
  </si>
  <si>
    <t>电影</t>
  </si>
  <si>
    <t>新闻通讯</t>
  </si>
  <si>
    <t>出版发行</t>
  </si>
  <si>
    <t>版权管理</t>
  </si>
  <si>
    <t>其他新闻出版广播影视支出</t>
  </si>
  <si>
    <t>其他文化体育与传媒支出</t>
  </si>
  <si>
    <t>宣传文化发展专项支出</t>
  </si>
  <si>
    <t>文化产业发展专项支出</t>
  </si>
  <si>
    <t>人力资源和社会保障管理事务</t>
  </si>
  <si>
    <t>综合业务管理</t>
  </si>
  <si>
    <t>劳动保障监察</t>
  </si>
  <si>
    <t>就业管理事务</t>
  </si>
  <si>
    <t>社会保险业务管理事务</t>
  </si>
  <si>
    <t>社会保险经办机构</t>
  </si>
  <si>
    <t>劳动关系和维权</t>
  </si>
  <si>
    <t>公共就业服务和职业技能鉴定机构</t>
  </si>
  <si>
    <t>劳动人事争议调解仲裁</t>
  </si>
  <si>
    <t>其他人力资源和社会保障管理事务支出</t>
  </si>
  <si>
    <t>民政管理事务</t>
  </si>
  <si>
    <t>拥军优属</t>
  </si>
  <si>
    <t>老龄事务</t>
  </si>
  <si>
    <t>民间组织管理</t>
  </si>
  <si>
    <t>行政区划和地名管理</t>
  </si>
  <si>
    <t>基层政权和社区建设</t>
  </si>
  <si>
    <t>部队供应</t>
  </si>
  <si>
    <t>其他民政管理事务支出</t>
  </si>
  <si>
    <t>补充全国社会保障基金</t>
  </si>
  <si>
    <t>用一般公共预算补充基金</t>
  </si>
  <si>
    <t>用其他财政资金补充基金</t>
  </si>
  <si>
    <t>行政事业单位离退休</t>
  </si>
  <si>
    <t>归口管理的行政单位离退休</t>
  </si>
  <si>
    <t>事业单位离退休</t>
  </si>
  <si>
    <t>离退休人员管理机构</t>
  </si>
  <si>
    <t>未归口管理的行政单位离退休</t>
  </si>
  <si>
    <t>机关事业单位基本养老保险缴费支出</t>
  </si>
  <si>
    <t>机关事业单位职业年金缴费支出</t>
  </si>
  <si>
    <t>对机关事业单位基本养老保险基金的补助</t>
  </si>
  <si>
    <t>其他行政事业单位离退休支出</t>
  </si>
  <si>
    <t>企业改革补助</t>
  </si>
  <si>
    <t>企业关闭破产补助</t>
  </si>
  <si>
    <t>厂办大集体改革补助</t>
  </si>
  <si>
    <t>其他企业改革发展补助</t>
  </si>
  <si>
    <t>就业补助</t>
  </si>
  <si>
    <t>就业创业服务补贴</t>
  </si>
  <si>
    <t>职业培训补贴</t>
  </si>
  <si>
    <t>职业介绍补贴</t>
  </si>
  <si>
    <t>社会保险补贴</t>
  </si>
  <si>
    <t>公益性岗位补贴</t>
  </si>
  <si>
    <t>小额担保贷款贴息</t>
  </si>
  <si>
    <t>补充小额贷款担保基金</t>
  </si>
  <si>
    <t>职业技能鉴定补贴</t>
  </si>
  <si>
    <t>就业见习补贴</t>
  </si>
  <si>
    <t>高技能人才培养补助</t>
  </si>
  <si>
    <t>求职创业补贴</t>
  </si>
  <si>
    <t>其他就业补助支出</t>
  </si>
  <si>
    <t>抚恤</t>
  </si>
  <si>
    <t>死亡抚恤</t>
  </si>
  <si>
    <t>伤残抚恤</t>
  </si>
  <si>
    <t>在乡复员、退伍军人生活补助</t>
  </si>
  <si>
    <t>优抚事业单位支出</t>
  </si>
  <si>
    <t>义务兵优待</t>
  </si>
  <si>
    <t>农村籍退役士兵老年生活补助</t>
  </si>
  <si>
    <t>其他优抚支出</t>
  </si>
  <si>
    <t>退役安置</t>
  </si>
  <si>
    <t>退役士兵安置</t>
  </si>
  <si>
    <t>军队移交政府的离退休人员安置</t>
  </si>
  <si>
    <t>军队移交政府离退休干部管理机构</t>
  </si>
  <si>
    <t>退役士兵管理教育</t>
  </si>
  <si>
    <t>其他退役安置支出</t>
  </si>
  <si>
    <t>社会福利</t>
  </si>
  <si>
    <t>儿童福利</t>
  </si>
  <si>
    <t>老年福利</t>
  </si>
  <si>
    <t>假肢矫形</t>
  </si>
  <si>
    <t>殡葬</t>
  </si>
  <si>
    <t>社会福利事业单位</t>
  </si>
  <si>
    <t>其他社会福利支出</t>
  </si>
  <si>
    <t>残疾人事业</t>
  </si>
  <si>
    <t>残疾人康复</t>
  </si>
  <si>
    <t>残疾人就业和扶贫</t>
  </si>
  <si>
    <t>残疾人体育</t>
  </si>
  <si>
    <t>残疾人生活和护理补贴</t>
  </si>
  <si>
    <t>其他残疾人事业支出</t>
  </si>
  <si>
    <t>自然灾害生活救助</t>
  </si>
  <si>
    <t>中央自然灾害生活补助</t>
  </si>
  <si>
    <t>地方自然灾害生活补助</t>
  </si>
  <si>
    <t>自然灾害灾后重建补助</t>
  </si>
  <si>
    <t>其他自然灾害生活救助支出</t>
  </si>
  <si>
    <t>红十字事业</t>
  </si>
  <si>
    <t>其他红十字事业支出</t>
  </si>
  <si>
    <t>最低生活保障</t>
  </si>
  <si>
    <t>城市最低生活保障金支出</t>
  </si>
  <si>
    <t>农村最低生活保障金支出</t>
  </si>
  <si>
    <t>临时救助</t>
  </si>
  <si>
    <t>临时救助支出</t>
  </si>
  <si>
    <t>流浪乞讨人员救助支出</t>
  </si>
  <si>
    <t>特困人员救助供养</t>
  </si>
  <si>
    <t>城市特困人员救助供养支出</t>
  </si>
  <si>
    <t>农村特困人员救助供养支出</t>
  </si>
  <si>
    <t>补充道路交通事故社会救助基金</t>
  </si>
  <si>
    <t>交强险营业税补助基金支出</t>
  </si>
  <si>
    <t>交强险罚款收入补助基金支出</t>
  </si>
  <si>
    <t>其他生活救助</t>
  </si>
  <si>
    <t>其他城市生活救助</t>
  </si>
  <si>
    <t>其他农村生活救助</t>
  </si>
  <si>
    <t>财政对基本养老保险基金的补助</t>
  </si>
  <si>
    <t>财政对企业职工基本养老保险基金的补助</t>
  </si>
  <si>
    <t>财政对城乡居民基本养老保险基金的补助</t>
  </si>
  <si>
    <t>财政对其他基本养老保险基金的补助</t>
  </si>
  <si>
    <t>财政对其他社会养老保险基金的补助</t>
  </si>
  <si>
    <t>财政对失业保险基金的补助</t>
  </si>
  <si>
    <t>财政对工伤保险基金的补助</t>
  </si>
  <si>
    <t>财政对生育保险基金的补助</t>
  </si>
  <si>
    <t>其他财政对社会保险基金的补助</t>
  </si>
  <si>
    <t>其他社会保障和就业支出</t>
  </si>
  <si>
    <t>医疗卫生与计划生育管理事务</t>
  </si>
  <si>
    <t>其他医疗卫生与计划生育管理事务支出</t>
  </si>
  <si>
    <t>公立医院</t>
  </si>
  <si>
    <t>综合医院</t>
  </si>
  <si>
    <t>中医(民族)医院</t>
  </si>
  <si>
    <t>传染病医院</t>
  </si>
  <si>
    <t>职业病防治医院</t>
  </si>
  <si>
    <t>精神病医院</t>
  </si>
  <si>
    <t>妇产医院</t>
  </si>
  <si>
    <t>儿童医院</t>
  </si>
  <si>
    <t>其他专科医院</t>
  </si>
  <si>
    <t>福利医院</t>
  </si>
  <si>
    <t>行业医院</t>
  </si>
  <si>
    <t>处理医疗欠费</t>
  </si>
  <si>
    <t>其他公立医院支出</t>
  </si>
  <si>
    <t>基层医疗卫生机构</t>
  </si>
  <si>
    <t>城市社区卫生机构</t>
  </si>
  <si>
    <t>乡镇卫生院</t>
  </si>
  <si>
    <t>其他基层医疗卫生机构支出</t>
  </si>
  <si>
    <t>公共卫生</t>
  </si>
  <si>
    <t>疾病预防控制机构</t>
  </si>
  <si>
    <t>卫生监督机构</t>
  </si>
  <si>
    <t>妇幼保健机构</t>
  </si>
  <si>
    <t>精神卫生机构</t>
  </si>
  <si>
    <t>应急救治机构</t>
  </si>
  <si>
    <t>采供血机构</t>
  </si>
  <si>
    <t>其他专业公共卫生机构</t>
  </si>
  <si>
    <t>基本公共卫生服务</t>
  </si>
  <si>
    <t>重大公共卫生专项</t>
  </si>
  <si>
    <t>突发公共卫生事件应急处理</t>
  </si>
  <si>
    <t>其他公共卫生支出</t>
  </si>
  <si>
    <t>中医药</t>
  </si>
  <si>
    <t>中医(民族医)药专项</t>
  </si>
  <si>
    <t>其他中医药支出</t>
  </si>
  <si>
    <t>计划生育事务</t>
  </si>
  <si>
    <t>计划生育机构</t>
  </si>
  <si>
    <t>计划生育服务</t>
  </si>
  <si>
    <t>其他计划生育事务支出</t>
  </si>
  <si>
    <t>食品和药品监督管理事务</t>
  </si>
  <si>
    <t>药品事务</t>
  </si>
  <si>
    <t>化妆品事务</t>
  </si>
  <si>
    <t>医疗器械事务</t>
  </si>
  <si>
    <t>食品安全事务</t>
  </si>
  <si>
    <t>其他食品和药品监督管理事务支出</t>
  </si>
  <si>
    <t>行政事业单位医疗</t>
  </si>
  <si>
    <t>行政单位医疗</t>
  </si>
  <si>
    <t>事业单位医疗</t>
  </si>
  <si>
    <t>公务员医疗补助</t>
  </si>
  <si>
    <t>其他行政事业单位医疗支出</t>
  </si>
  <si>
    <t>财政对基本医疗保险基金的补助</t>
  </si>
  <si>
    <t>财政对城镇职工基本医疗保险基金的补助</t>
  </si>
  <si>
    <t>财政对城乡居民基本医疗保险基金的补助</t>
  </si>
  <si>
    <t>财政对新型农村合作医疗基金的补助</t>
  </si>
  <si>
    <t>财政对城镇居民基本医疗保险基金的补助</t>
  </si>
  <si>
    <t>财政对其他基本医疗保险基金的补助</t>
  </si>
  <si>
    <t>医疗救助</t>
  </si>
  <si>
    <t>城乡医疗救助</t>
  </si>
  <si>
    <t>疾病应急救助</t>
  </si>
  <si>
    <t>其他医疗救助支出</t>
  </si>
  <si>
    <t>优抚对象医疗</t>
  </si>
  <si>
    <t>优抚对象医疗补助</t>
  </si>
  <si>
    <t>其他优抚对象医疗补助</t>
  </si>
  <si>
    <t>其他医疗卫生与计划生育支出</t>
  </si>
  <si>
    <t>环境保护管理事务</t>
  </si>
  <si>
    <t>环境保护宣传</t>
  </si>
  <si>
    <t>环境保护法规规划及标准</t>
  </si>
  <si>
    <t>环境国际合作及履约</t>
  </si>
  <si>
    <t>环境保护行政许可</t>
  </si>
  <si>
    <t>其他环境保护管理事务支出</t>
  </si>
  <si>
    <t>环境监测与监察</t>
  </si>
  <si>
    <t>建设项目环评审查与监督</t>
  </si>
  <si>
    <t>核与辐射安全监督</t>
  </si>
  <si>
    <t>其他环境监测与监察支出</t>
  </si>
  <si>
    <t>污染防治</t>
  </si>
  <si>
    <t>大气</t>
  </si>
  <si>
    <t>水体</t>
  </si>
  <si>
    <t>噪声</t>
  </si>
  <si>
    <t>固体废弃物与化学品</t>
  </si>
  <si>
    <t>放射源和放射性废物监管</t>
  </si>
  <si>
    <t>辐射</t>
  </si>
  <si>
    <t>排污费安排的支出</t>
  </si>
  <si>
    <t>其他污染防治支出</t>
  </si>
  <si>
    <t>自然生态保护</t>
  </si>
  <si>
    <t>生态保护</t>
  </si>
  <si>
    <t>农村环境保护</t>
  </si>
  <si>
    <t>自然保护区</t>
  </si>
  <si>
    <t>生物及物种资源保护</t>
  </si>
  <si>
    <t>其他自然生态保护支出</t>
  </si>
  <si>
    <t>天然林保护</t>
  </si>
  <si>
    <t>森林管护</t>
  </si>
  <si>
    <t>社会保险补助</t>
  </si>
  <si>
    <t>政策性社会性支出补助</t>
  </si>
  <si>
    <t>天然林保护工程建设</t>
  </si>
  <si>
    <t>其他天然林保护支出</t>
  </si>
  <si>
    <t>退耕还林</t>
  </si>
  <si>
    <t>退耕现金</t>
  </si>
  <si>
    <t>退耕还林粮食折现补贴</t>
  </si>
  <si>
    <t>退耕还林粮食费用补贴</t>
  </si>
  <si>
    <t>退耕还林工程建设</t>
  </si>
  <si>
    <t>其他退耕还林支出</t>
  </si>
  <si>
    <t>风沙荒漠治理</t>
  </si>
  <si>
    <t>京津风沙源治理工程建设</t>
  </si>
  <si>
    <t>其他风沙荒漠治理支出</t>
  </si>
  <si>
    <t>退牧还草</t>
  </si>
  <si>
    <t>退牧还草工程建设</t>
  </si>
  <si>
    <t>其他退牧还草支出</t>
  </si>
  <si>
    <t>已垦草原退耕还草</t>
  </si>
  <si>
    <t>能源节约利用</t>
  </si>
  <si>
    <t>污染减排</t>
  </si>
  <si>
    <t>环境监测与信息</t>
  </si>
  <si>
    <t>环境执法监察</t>
  </si>
  <si>
    <t>减排专项支出</t>
  </si>
  <si>
    <t>清洁生产专项支出</t>
  </si>
  <si>
    <t>其他污染减排支出</t>
  </si>
  <si>
    <t>可再生能源</t>
  </si>
  <si>
    <t>循环经济</t>
  </si>
  <si>
    <t>能源管理事务</t>
  </si>
  <si>
    <t>能源预测预警</t>
  </si>
  <si>
    <t>能源战略规划与实施</t>
  </si>
  <si>
    <t>能源科技装备</t>
  </si>
  <si>
    <t>能源行业管理</t>
  </si>
  <si>
    <t>能源管理</t>
  </si>
  <si>
    <t>石油储备发展管理</t>
  </si>
  <si>
    <t>能源调查</t>
  </si>
  <si>
    <t>三峡库区移民专项支出</t>
  </si>
  <si>
    <t>农村电网建设</t>
  </si>
  <si>
    <t>其他能源管理事务支出</t>
  </si>
  <si>
    <t>其他节能环保支出</t>
  </si>
  <si>
    <t>城乡社区管理事务</t>
  </si>
  <si>
    <t>城管执法</t>
  </si>
  <si>
    <t>工程建设标准规范编制与监管</t>
  </si>
  <si>
    <t>工程建设管理</t>
  </si>
  <si>
    <t>市政公用行业市场监管</t>
  </si>
  <si>
    <t>国家重点风景区规划与保护</t>
  </si>
  <si>
    <t>住宅建设与房地产市场监管</t>
  </si>
  <si>
    <t>执业资格注册资质审查</t>
  </si>
  <si>
    <t>其他城乡社区管理事务支出</t>
  </si>
  <si>
    <t>城乡社区规划与管理</t>
  </si>
  <si>
    <t>城乡社区公共设施</t>
  </si>
  <si>
    <t>小城镇基础设施建设</t>
  </si>
  <si>
    <t>其他城乡社区公共设施支出</t>
  </si>
  <si>
    <t>城乡社区环境卫生</t>
  </si>
  <si>
    <t>建设市场管理与监督</t>
  </si>
  <si>
    <t>其他城乡社区支出</t>
  </si>
  <si>
    <t>农业</t>
  </si>
  <si>
    <t>农垦运行</t>
  </si>
  <si>
    <t>科技转化与推广服务</t>
  </si>
  <si>
    <t>病虫害控制</t>
  </si>
  <si>
    <t>农产品质量安全</t>
  </si>
  <si>
    <t>执法监管</t>
  </si>
  <si>
    <t>统计监测与信息服务</t>
  </si>
  <si>
    <t>农业行业业务管理</t>
  </si>
  <si>
    <t>对外交流与合作</t>
  </si>
  <si>
    <t>防灾救灾</t>
  </si>
  <si>
    <t>稳定农民收入补贴</t>
  </si>
  <si>
    <t>农业结构调整补贴</t>
  </si>
  <si>
    <t>农业生产支持补贴</t>
  </si>
  <si>
    <t>农业生产保险补贴</t>
  </si>
  <si>
    <t>农业组织化与产业化经营</t>
  </si>
  <si>
    <t>农产品加工与促销</t>
  </si>
  <si>
    <t>农村公益事业</t>
  </si>
  <si>
    <t>综合财力补助</t>
  </si>
  <si>
    <t>农业资源保护修复与利用</t>
  </si>
  <si>
    <t>农村道路建设</t>
  </si>
  <si>
    <t>农资综合补贴</t>
  </si>
  <si>
    <t>成品油价格改革对渔业的补贴</t>
  </si>
  <si>
    <t>对高校毕业生到基层任职补助</t>
  </si>
  <si>
    <t>草原植被恢复费安排的支出</t>
  </si>
  <si>
    <t>其他农业支出</t>
  </si>
  <si>
    <t>林业</t>
  </si>
  <si>
    <t>林业事业机构</t>
  </si>
  <si>
    <t>森林培育</t>
  </si>
  <si>
    <t>林业技术推广</t>
  </si>
  <si>
    <t>森林资源管理</t>
  </si>
  <si>
    <t>森林资源监测</t>
  </si>
  <si>
    <t>森林生态效益补偿</t>
  </si>
  <si>
    <t>林业自然保护区</t>
  </si>
  <si>
    <t>动植物保护</t>
  </si>
  <si>
    <t>湿地保护</t>
  </si>
  <si>
    <t>林业执法与监督</t>
  </si>
  <si>
    <t>林业检疫检测</t>
  </si>
  <si>
    <t>防沙治沙</t>
  </si>
  <si>
    <t>林业质量安全</t>
  </si>
  <si>
    <t>林业工程与项目管理</t>
  </si>
  <si>
    <t>林业对外合作与交流</t>
  </si>
  <si>
    <t>林业产业化</t>
  </si>
  <si>
    <t>信息管理</t>
  </si>
  <si>
    <t>林业政策制定与宣传</t>
  </si>
  <si>
    <t>林业资金审计稽查</t>
  </si>
  <si>
    <t>林区公共支出</t>
  </si>
  <si>
    <t>林业贷款贴息</t>
  </si>
  <si>
    <t>成品油价格改革对林业的补贴</t>
  </si>
  <si>
    <t>林业防灾减灾</t>
  </si>
  <si>
    <t>其他林业支出</t>
  </si>
  <si>
    <t>水利</t>
  </si>
  <si>
    <t>水利行业业务管理</t>
  </si>
  <si>
    <t>水利工程建设</t>
  </si>
  <si>
    <t>水利工程运行与维护</t>
  </si>
  <si>
    <t>长江黄河等流域管理</t>
  </si>
  <si>
    <t>水利前期工作</t>
  </si>
  <si>
    <t>水利执法监督</t>
  </si>
  <si>
    <t>水土保持</t>
  </si>
  <si>
    <t>水资源节约管理与保护</t>
  </si>
  <si>
    <t>水质监测</t>
  </si>
  <si>
    <t>水文测报</t>
  </si>
  <si>
    <t>防汛</t>
  </si>
  <si>
    <t>抗旱</t>
  </si>
  <si>
    <t>农田水利</t>
  </si>
  <si>
    <t>水利技术推广</t>
  </si>
  <si>
    <t>国际河流治理与管理</t>
  </si>
  <si>
    <t>江河湖库水系综合整治</t>
  </si>
  <si>
    <t>大中型水库移民后期扶持专项支出</t>
  </si>
  <si>
    <t>水利安全监督</t>
  </si>
  <si>
    <t>水资源费安排的支出</t>
  </si>
  <si>
    <t>砂石资源费支出</t>
  </si>
  <si>
    <t>水利建设移民支出</t>
  </si>
  <si>
    <t>农村人畜饮水</t>
  </si>
  <si>
    <t>其他水利支出</t>
  </si>
  <si>
    <t>南水北调</t>
  </si>
  <si>
    <t>南水北调工程建设</t>
  </si>
  <si>
    <t>政策研究与信息管理</t>
  </si>
  <si>
    <t>工程稽查</t>
  </si>
  <si>
    <t>前期工作</t>
  </si>
  <si>
    <t>南水北调技术推广</t>
  </si>
  <si>
    <t>环境移民及水资源管理与保护</t>
  </si>
  <si>
    <t>其他南水北调支出</t>
  </si>
  <si>
    <t>扶贫</t>
  </si>
  <si>
    <t>农村基础设施建设</t>
  </si>
  <si>
    <t>生产发展</t>
  </si>
  <si>
    <t>社会发展</t>
  </si>
  <si>
    <t>扶贫贷款奖补和贴息</t>
  </si>
  <si>
    <t>三西农业建设专项补助</t>
  </si>
  <si>
    <t>扶贫事业机构</t>
  </si>
  <si>
    <t>其他扶贫支出</t>
  </si>
  <si>
    <t>农业综合开发</t>
  </si>
  <si>
    <t>土地治理</t>
  </si>
  <si>
    <t>产业化经营</t>
  </si>
  <si>
    <t>科技示范</t>
  </si>
  <si>
    <t>其他农业综合开发支出</t>
  </si>
  <si>
    <t>农村综合改革</t>
  </si>
  <si>
    <t>对村级一事一议的补助</t>
  </si>
  <si>
    <t>国有农场办社会职能改革补助</t>
  </si>
  <si>
    <t>对村民委员会和村党支部的补助</t>
  </si>
  <si>
    <t>对村集体经济组织的补助</t>
  </si>
  <si>
    <t>农村综合改革示范试点补助</t>
  </si>
  <si>
    <t>其他农村综合改革支出</t>
  </si>
  <si>
    <t>普惠金融发展支出</t>
  </si>
  <si>
    <t>支持农村金融机构</t>
  </si>
  <si>
    <t>涉农贷款增量奖励</t>
  </si>
  <si>
    <t>农业保险保费补贴</t>
  </si>
  <si>
    <t>创业担保贷款贴息</t>
  </si>
  <si>
    <t>补充创业担保贷款基金</t>
  </si>
  <si>
    <t>其他普惠金融发展支出</t>
  </si>
  <si>
    <t>目标价格补贴</t>
  </si>
  <si>
    <t>棉花目标价格补贴</t>
  </si>
  <si>
    <t>大豆目标价格补贴</t>
  </si>
  <si>
    <t>其他目标价格补贴</t>
  </si>
  <si>
    <t>公路水路运输</t>
  </si>
  <si>
    <t>公路建设</t>
  </si>
  <si>
    <t>公路养护</t>
  </si>
  <si>
    <t>交通运输信息化建设</t>
  </si>
  <si>
    <t>公路和运输安全</t>
  </si>
  <si>
    <t>公路还贷专项</t>
  </si>
  <si>
    <t>公路运输管理</t>
  </si>
  <si>
    <t>公路和运输技术标准化建设</t>
  </si>
  <si>
    <t>港口设施</t>
  </si>
  <si>
    <t>航道维护</t>
  </si>
  <si>
    <t>船舶检验</t>
  </si>
  <si>
    <t>救助打捞</t>
  </si>
  <si>
    <t>内河运输</t>
  </si>
  <si>
    <t>远洋运输</t>
  </si>
  <si>
    <t>海事管理</t>
  </si>
  <si>
    <t>航标事业发展支出</t>
  </si>
  <si>
    <t>水路运输管理支出</t>
  </si>
  <si>
    <t>口岸建设</t>
  </si>
  <si>
    <t>取消政府还贷二级公路收费专项支出</t>
  </si>
  <si>
    <t>船舶港务费安排的支出</t>
  </si>
  <si>
    <t>长江口航道维护支出</t>
  </si>
  <si>
    <t>其他公路水路运输支出</t>
  </si>
  <si>
    <t>铁路运输</t>
  </si>
  <si>
    <t>铁路路网建设</t>
  </si>
  <si>
    <t>铁路还贷专项</t>
  </si>
  <si>
    <t>铁路安全</t>
  </si>
  <si>
    <t>铁路专项运输</t>
  </si>
  <si>
    <t>行业监管</t>
  </si>
  <si>
    <t>其他铁路运输支出</t>
  </si>
  <si>
    <t>民用航空运输</t>
  </si>
  <si>
    <t>机场建设</t>
  </si>
  <si>
    <t>空管系统建设</t>
  </si>
  <si>
    <t>民航还贷专项支出</t>
  </si>
  <si>
    <t>民用航空安全</t>
  </si>
  <si>
    <t>民航专项运输</t>
  </si>
  <si>
    <t>其他民用航空运输支出</t>
  </si>
  <si>
    <t>成品油价格改革对交通运输的补贴</t>
  </si>
  <si>
    <t>对城市公交的补贴</t>
  </si>
  <si>
    <t>对农村道路客运的补贴</t>
  </si>
  <si>
    <t>对出租车的补贴</t>
  </si>
  <si>
    <t>成品油价格改革补贴其他支出</t>
  </si>
  <si>
    <t>邮政业支出</t>
  </si>
  <si>
    <t>邮政普遍服务与特殊服务</t>
  </si>
  <si>
    <t>其他邮政业支出</t>
  </si>
  <si>
    <t>车辆购置税支出</t>
  </si>
  <si>
    <t>车辆购置税用于公路等基础设施建设支出</t>
  </si>
  <si>
    <t>车辆购置税用于农村公路建设支出</t>
  </si>
  <si>
    <t>车辆购置税用于老旧汽车报废更新补贴</t>
  </si>
  <si>
    <t>车辆购置税其他支出</t>
  </si>
  <si>
    <t>其他交通运输支出</t>
  </si>
  <si>
    <t>公共交通运营补助</t>
  </si>
  <si>
    <t>资源勘探开发</t>
  </si>
  <si>
    <t>煤炭勘探开采和洗选</t>
  </si>
  <si>
    <t>石油和天然气勘探开采</t>
  </si>
  <si>
    <t>黑色金属矿勘探和采选</t>
  </si>
  <si>
    <t>有色金属矿勘探和采选</t>
  </si>
  <si>
    <t>非金属矿勘探和采选</t>
  </si>
  <si>
    <t>其他资源勘探业支出</t>
  </si>
  <si>
    <t>制造业</t>
  </si>
  <si>
    <t>纺织业</t>
  </si>
  <si>
    <t>医药制造业</t>
  </si>
  <si>
    <t>非金属矿物制品业</t>
  </si>
  <si>
    <t>通信设备计算机及其他电子设备制造业</t>
  </si>
  <si>
    <t>交通运输设备制造业</t>
  </si>
  <si>
    <t>电气机械及器材制造业</t>
  </si>
  <si>
    <t>工艺品及其他制造业</t>
  </si>
  <si>
    <t>石油加工炼焦及核燃料加工业</t>
  </si>
  <si>
    <t>化学原料及化学制品制造业</t>
  </si>
  <si>
    <t>黑色金属冶炼及压延加工业</t>
  </si>
  <si>
    <t>有色金属冶炼及压延加工业</t>
  </si>
  <si>
    <t>其他制造业支出</t>
  </si>
  <si>
    <t>建筑业</t>
  </si>
  <si>
    <t>其他建筑业支出</t>
  </si>
  <si>
    <t>工业和信息产业监管</t>
  </si>
  <si>
    <t>战备应急</t>
  </si>
  <si>
    <t>信息安全建设</t>
  </si>
  <si>
    <t>专用通信</t>
  </si>
  <si>
    <t>无线电监管</t>
  </si>
  <si>
    <t>工业和信息产业战略研究与标准制定</t>
  </si>
  <si>
    <t>工业和信息产业支持</t>
  </si>
  <si>
    <t>电子专项工程</t>
  </si>
  <si>
    <t>技术基础研究</t>
  </si>
  <si>
    <t>其他工业和信息产业监管支出</t>
  </si>
  <si>
    <t>安全生产监管</t>
  </si>
  <si>
    <t>国务院安委会专项</t>
  </si>
  <si>
    <t>安全监管监察专项</t>
  </si>
  <si>
    <t>应急救援支出</t>
  </si>
  <si>
    <t>煤炭安全</t>
  </si>
  <si>
    <t>其他安全生产监管支出</t>
  </si>
  <si>
    <t>国有资产监管</t>
  </si>
  <si>
    <t>国有企业监事会专项</t>
  </si>
  <si>
    <t>中央企业专项管理</t>
  </si>
  <si>
    <t>其他国有资产监管支出</t>
  </si>
  <si>
    <t>支持中小企业发展和管理支出</t>
  </si>
  <si>
    <t>科技型中小企业技术创新基金</t>
  </si>
  <si>
    <t>中小企业发展专项</t>
  </si>
  <si>
    <t>其他支持中小企业发展和管理支出</t>
  </si>
  <si>
    <t>其他资源勘探信息等支出</t>
  </si>
  <si>
    <t>黄金事务</t>
  </si>
  <si>
    <t>建设项目贷款贴息</t>
  </si>
  <si>
    <t>技术改造支出</t>
  </si>
  <si>
    <t>中药材扶持资金支出</t>
  </si>
  <si>
    <t>重点产业振兴和技术改造项目贷款贴息</t>
  </si>
  <si>
    <t>商业流通事务</t>
  </si>
  <si>
    <t>食品流通安全补贴</t>
  </si>
  <si>
    <t>市场监测及信息管理</t>
  </si>
  <si>
    <t>民贸企业补贴</t>
  </si>
  <si>
    <t>民贸民品贷款贴息</t>
  </si>
  <si>
    <t>其他商业流通事务支出</t>
  </si>
  <si>
    <t>旅游业管理与服务支出</t>
  </si>
  <si>
    <t>旅游宣传</t>
  </si>
  <si>
    <t>旅游行业业务管理</t>
  </si>
  <si>
    <t>其他旅游业管理与服务支出</t>
  </si>
  <si>
    <t>涉外发展服务支出</t>
  </si>
  <si>
    <t>外商投资环境建设补助资金</t>
  </si>
  <si>
    <t>其他涉外发展服务支出</t>
  </si>
  <si>
    <t>其他商业服务业等支出</t>
  </si>
  <si>
    <t>服务业基础设施建设</t>
  </si>
  <si>
    <t>金融部门行政支出</t>
  </si>
  <si>
    <t>安全防卫</t>
  </si>
  <si>
    <t>金融部门其他行政支出</t>
  </si>
  <si>
    <t>金融部门监管支出</t>
  </si>
  <si>
    <t>货币发行</t>
  </si>
  <si>
    <t>金融服务</t>
  </si>
  <si>
    <t>反假币</t>
  </si>
  <si>
    <t>重点金融机构监管</t>
  </si>
  <si>
    <t>金融稽查与案件处理</t>
  </si>
  <si>
    <t>金融行业电子化建设</t>
  </si>
  <si>
    <t>从业人员资格考试</t>
  </si>
  <si>
    <t>反洗钱</t>
  </si>
  <si>
    <t>金融部门其他监管支出</t>
  </si>
  <si>
    <t>金融发展支出</t>
  </si>
  <si>
    <t>政策性银行亏损补贴</t>
  </si>
  <si>
    <t>商业银行贷款贴息</t>
  </si>
  <si>
    <t>补充资本金</t>
  </si>
  <si>
    <t>风险基金补助</t>
  </si>
  <si>
    <t>其他金融发展支出</t>
  </si>
  <si>
    <t>金融调控支出</t>
  </si>
  <si>
    <t>中央银行亏损补贴</t>
  </si>
  <si>
    <t>其他金融调控支出</t>
  </si>
  <si>
    <t>其他金融支出</t>
  </si>
  <si>
    <t>十七、国土海洋气象等支出</t>
  </si>
  <si>
    <t>国土资源事务</t>
  </si>
  <si>
    <t>国土资源规划及管理</t>
  </si>
  <si>
    <t>土地资源调查</t>
  </si>
  <si>
    <t>土地资源利用与保护</t>
  </si>
  <si>
    <t>国土资源社会公益服务</t>
  </si>
  <si>
    <t>国土资源行业业务管理</t>
  </si>
  <si>
    <t>国土资源调查</t>
  </si>
  <si>
    <t>国土整治</t>
  </si>
  <si>
    <t>地质灾害防治</t>
  </si>
  <si>
    <t>土地资源储备支出</t>
  </si>
  <si>
    <t>地质及矿产资源调查</t>
  </si>
  <si>
    <t>地质矿产资源利用与保护</t>
  </si>
  <si>
    <t>地质转产项目财政贴息</t>
  </si>
  <si>
    <t>国外风险勘查</t>
  </si>
  <si>
    <t>地质勘查基金(周转金)支出</t>
  </si>
  <si>
    <t>矿产资源专项收入安排的支出</t>
  </si>
  <si>
    <t>其他国土资源事务支出</t>
  </si>
  <si>
    <t>海洋管理事务</t>
  </si>
  <si>
    <t>海域使用管理</t>
  </si>
  <si>
    <t>海洋环境保护与监测</t>
  </si>
  <si>
    <t>海洋调查评价</t>
  </si>
  <si>
    <t>海洋权益维护</t>
  </si>
  <si>
    <t>海洋执法监察</t>
  </si>
  <si>
    <t>海洋防灾减灾</t>
  </si>
  <si>
    <t>海洋卫星</t>
  </si>
  <si>
    <t>极地考察</t>
  </si>
  <si>
    <t>海洋矿产资源勘探研究</t>
  </si>
  <si>
    <t>海港航标维护</t>
  </si>
  <si>
    <t>海域使用金支出</t>
  </si>
  <si>
    <t>海水淡化</t>
  </si>
  <si>
    <t>海洋工程排污费支出</t>
  </si>
  <si>
    <t>无居民海岛使用金支出</t>
  </si>
  <si>
    <t>其他海洋管理事务支出</t>
  </si>
  <si>
    <t>测绘事务</t>
  </si>
  <si>
    <t>基础测绘</t>
  </si>
  <si>
    <t>航空摄影</t>
  </si>
  <si>
    <t>测绘工程建设</t>
  </si>
  <si>
    <t>其他测绘事务支出</t>
  </si>
  <si>
    <t>地震事务</t>
  </si>
  <si>
    <t>地震监测</t>
  </si>
  <si>
    <t>地震预测预报</t>
  </si>
  <si>
    <t>地震灾害预防</t>
  </si>
  <si>
    <t>地震应急救援</t>
  </si>
  <si>
    <t>地震环境探察</t>
  </si>
  <si>
    <t>防震减灾信息管理</t>
  </si>
  <si>
    <t>防震减灾基础管理</t>
  </si>
  <si>
    <t>地震事业机构</t>
  </si>
  <si>
    <t>其他地震事务支出</t>
  </si>
  <si>
    <t>气象事务</t>
  </si>
  <si>
    <t>气象事业机构</t>
  </si>
  <si>
    <t>气象探测</t>
  </si>
  <si>
    <t>气象信息传输及管理</t>
  </si>
  <si>
    <t>气象预报预测</t>
  </si>
  <si>
    <t>气象服务</t>
  </si>
  <si>
    <t>气象装备保障维护</t>
  </si>
  <si>
    <t>气象基础设施建设与维修</t>
  </si>
  <si>
    <t>气象卫星</t>
  </si>
  <si>
    <t>气象法规与标准</t>
  </si>
  <si>
    <t>气象资金审计稽查</t>
  </si>
  <si>
    <t>其他气象事务支出</t>
  </si>
  <si>
    <t>其他国土海洋气象等支出</t>
  </si>
  <si>
    <t>十八、住房保障支出</t>
  </si>
  <si>
    <t>保障性安居工程支出</t>
  </si>
  <si>
    <t>廉租住房</t>
  </si>
  <si>
    <t>沉陷区治理</t>
  </si>
  <si>
    <t>棚户区改造</t>
  </si>
  <si>
    <t>少数民族地区游牧民定居工程</t>
  </si>
  <si>
    <t>农村危房改造</t>
  </si>
  <si>
    <t>公共租赁住房</t>
  </si>
  <si>
    <t>保障性住房租金补贴</t>
  </si>
  <si>
    <t>其他保障性安居工程支出</t>
  </si>
  <si>
    <t>住房改革支出</t>
  </si>
  <si>
    <t>住房公积金</t>
  </si>
  <si>
    <t>提租补贴</t>
  </si>
  <si>
    <t>购房补贴</t>
  </si>
  <si>
    <t>城乡社区住宅</t>
  </si>
  <si>
    <t>公有住房建设和维修改造支出</t>
  </si>
  <si>
    <t>其他城乡社区住宅支出</t>
  </si>
  <si>
    <t>十九、粮油物资储备支出</t>
  </si>
  <si>
    <t>粮油事务</t>
  </si>
  <si>
    <t>粮食财务与审计支出</t>
  </si>
  <si>
    <t>粮食信息统计</t>
  </si>
  <si>
    <t>粮食专项业务活动</t>
  </si>
  <si>
    <t>国家粮油差价补贴</t>
  </si>
  <si>
    <t>粮食财务挂账利息补贴</t>
  </si>
  <si>
    <t>粮食财务挂账消化款</t>
  </si>
  <si>
    <t>处理陈化粮补贴</t>
  </si>
  <si>
    <t>粮食风险基金</t>
  </si>
  <si>
    <t>粮油市场调控专项资金</t>
  </si>
  <si>
    <t>其他粮油事务支出</t>
  </si>
  <si>
    <t>物资事务</t>
  </si>
  <si>
    <t>铁路专用线</t>
  </si>
  <si>
    <t>护库武警和民兵支出</t>
  </si>
  <si>
    <t>物资保管与保养</t>
  </si>
  <si>
    <t>专项贷款利息</t>
  </si>
  <si>
    <t>物资转移</t>
  </si>
  <si>
    <t>物资轮换</t>
  </si>
  <si>
    <t>仓库建设</t>
  </si>
  <si>
    <t>仓库安防</t>
  </si>
  <si>
    <t>其他物资事务支出</t>
  </si>
  <si>
    <t>能源储备</t>
  </si>
  <si>
    <t>石油储备支出</t>
  </si>
  <si>
    <t>国家留成油串换石油储备支出</t>
  </si>
  <si>
    <t>天然铀能源储备</t>
  </si>
  <si>
    <t>煤炭储备</t>
  </si>
  <si>
    <t>其他能源储备</t>
  </si>
  <si>
    <t>粮油储备</t>
  </si>
  <si>
    <t>储备粮油补贴</t>
  </si>
  <si>
    <t>储备粮油差价补贴</t>
  </si>
  <si>
    <t>储备粮(油)库建设</t>
  </si>
  <si>
    <t>最低收购价政策支出</t>
  </si>
  <si>
    <t>其他粮油储备支出</t>
  </si>
  <si>
    <t>重要商品储备</t>
  </si>
  <si>
    <t>棉花储备</t>
  </si>
  <si>
    <t>食糖储备</t>
  </si>
  <si>
    <t>肉类储备</t>
  </si>
  <si>
    <t>化肥储备</t>
  </si>
  <si>
    <t>农药储备</t>
  </si>
  <si>
    <t>边销茶储备</t>
  </si>
  <si>
    <t>羊毛储备</t>
  </si>
  <si>
    <t>医药储备</t>
  </si>
  <si>
    <t>食盐储备</t>
  </si>
  <si>
    <t>战略物资储备</t>
  </si>
  <si>
    <t>其他重要商品储备支出</t>
  </si>
  <si>
    <t>二十、预备费</t>
  </si>
  <si>
    <t>二十一、其他支出</t>
  </si>
  <si>
    <t>年初预留</t>
  </si>
  <si>
    <t>其他支出</t>
  </si>
  <si>
    <t>二十二、债务还本支出</t>
  </si>
  <si>
    <t>地方政府一般债务还本支出</t>
  </si>
  <si>
    <t>地方政府一般债券还本支出</t>
  </si>
  <si>
    <t>地方政府向外国政府借款还本支出</t>
  </si>
  <si>
    <t>地方政府向国际组织借款还本支出</t>
  </si>
  <si>
    <t>地方政府其他一般债务还本支出</t>
  </si>
  <si>
    <t>地方政府一般债务付息支出</t>
  </si>
  <si>
    <t>地方政府一般债券付息支出</t>
  </si>
  <si>
    <t>地方政府向外国政府借款付息支出</t>
  </si>
  <si>
    <t>地方政府向国际组织借款付息支出</t>
  </si>
  <si>
    <t>地方政府其他一般债务付息支出</t>
  </si>
  <si>
    <t>地方政府一般债务发行费用支出</t>
  </si>
  <si>
    <t>支 出 合 计</t>
  </si>
  <si>
    <t>附表1-5</t>
  </si>
  <si>
    <t>2017年度一般公共预算本级支出经济分类情况表</t>
  </si>
  <si>
    <t>项   目</t>
  </si>
  <si>
    <t>一、工资福利支出</t>
  </si>
  <si>
    <t>二、商品和服务支出</t>
  </si>
  <si>
    <t>三、对个人和家庭的补助</t>
  </si>
  <si>
    <t>四、基本建设支出</t>
  </si>
  <si>
    <t>五、其他资本性支出</t>
  </si>
  <si>
    <t>六、对企事业单位的补贴</t>
  </si>
  <si>
    <t>七、债务利息支出</t>
  </si>
  <si>
    <t>八、其他支出</t>
  </si>
  <si>
    <t>合   计</t>
  </si>
  <si>
    <r>
      <rPr>
        <sz val="12"/>
        <color indexed="8"/>
        <rFont val="Times New Roman"/>
        <charset val="134"/>
      </rPr>
      <t>附表</t>
    </r>
    <r>
      <rPr>
        <sz val="12"/>
        <color indexed="8"/>
        <rFont val="Times New Roman"/>
        <charset val="134"/>
      </rPr>
      <t>1-6</t>
    </r>
  </si>
  <si>
    <r>
      <rPr>
        <sz val="16"/>
        <color indexed="8"/>
        <rFont val="Times New Roman"/>
        <charset val="134"/>
      </rPr>
      <t>2017</t>
    </r>
    <r>
      <rPr>
        <sz val="16"/>
        <color indexed="8"/>
        <rFont val="方正小标宋_GBK"/>
        <charset val="134"/>
      </rPr>
      <t>年度一般公共预算本级基本支出经济分类情况表</t>
    </r>
  </si>
  <si>
    <t>项目</t>
  </si>
  <si>
    <r>
      <rPr>
        <sz val="11"/>
        <color indexed="8"/>
        <rFont val="Times New Roman"/>
        <charset val="134"/>
      </rPr>
      <t xml:space="preserve">  </t>
    </r>
    <r>
      <rPr>
        <sz val="11"/>
        <color indexed="8"/>
        <rFont val="宋体"/>
        <charset val="134"/>
      </rPr>
      <t>基本工资</t>
    </r>
  </si>
  <si>
    <r>
      <rPr>
        <sz val="11"/>
        <color indexed="8"/>
        <rFont val="Times New Roman"/>
        <charset val="134"/>
      </rPr>
      <t xml:space="preserve">  </t>
    </r>
    <r>
      <rPr>
        <sz val="11"/>
        <color indexed="8"/>
        <rFont val="宋体"/>
        <charset val="134"/>
      </rPr>
      <t>津贴补贴</t>
    </r>
  </si>
  <si>
    <r>
      <rPr>
        <sz val="11"/>
        <color indexed="8"/>
        <rFont val="Times New Roman"/>
        <charset val="134"/>
      </rPr>
      <t xml:space="preserve">  </t>
    </r>
    <r>
      <rPr>
        <sz val="11"/>
        <color indexed="8"/>
        <rFont val="宋体"/>
        <charset val="134"/>
      </rPr>
      <t>奖金</t>
    </r>
  </si>
  <si>
    <r>
      <rPr>
        <sz val="11"/>
        <color indexed="8"/>
        <rFont val="Times New Roman"/>
        <charset val="134"/>
      </rPr>
      <t xml:space="preserve">  </t>
    </r>
    <r>
      <rPr>
        <sz val="11"/>
        <color indexed="8"/>
        <rFont val="宋体"/>
        <charset val="134"/>
      </rPr>
      <t>社会保障缴费</t>
    </r>
  </si>
  <si>
    <r>
      <rPr>
        <sz val="11"/>
        <color indexed="8"/>
        <rFont val="Times New Roman"/>
        <charset val="134"/>
      </rPr>
      <t xml:space="preserve">  </t>
    </r>
    <r>
      <rPr>
        <sz val="11"/>
        <color indexed="8"/>
        <rFont val="宋体"/>
        <charset val="134"/>
      </rPr>
      <t>伙食补助费</t>
    </r>
  </si>
  <si>
    <r>
      <rPr>
        <sz val="11"/>
        <color indexed="8"/>
        <rFont val="Times New Roman"/>
        <charset val="134"/>
      </rPr>
      <t xml:space="preserve">  </t>
    </r>
    <r>
      <rPr>
        <sz val="11"/>
        <color indexed="8"/>
        <rFont val="宋体"/>
        <charset val="134"/>
      </rPr>
      <t>绩效工资</t>
    </r>
  </si>
  <si>
    <r>
      <rPr>
        <sz val="11"/>
        <color indexed="8"/>
        <rFont val="Times New Roman"/>
        <charset val="134"/>
      </rPr>
      <t xml:space="preserve">  </t>
    </r>
    <r>
      <rPr>
        <sz val="11"/>
        <color indexed="8"/>
        <rFont val="宋体"/>
        <charset val="134"/>
      </rPr>
      <t>其他工资福利支出</t>
    </r>
  </si>
  <si>
    <r>
      <rPr>
        <sz val="11"/>
        <color indexed="8"/>
        <rFont val="Times New Roman"/>
        <charset val="134"/>
      </rPr>
      <t xml:space="preserve">  </t>
    </r>
    <r>
      <rPr>
        <sz val="11"/>
        <color indexed="8"/>
        <rFont val="宋体"/>
        <charset val="134"/>
      </rPr>
      <t>办公费</t>
    </r>
  </si>
  <si>
    <r>
      <rPr>
        <sz val="11"/>
        <color indexed="8"/>
        <rFont val="Times New Roman"/>
        <charset val="134"/>
      </rPr>
      <t xml:space="preserve">  </t>
    </r>
    <r>
      <rPr>
        <sz val="11"/>
        <color indexed="8"/>
        <rFont val="宋体"/>
        <charset val="134"/>
      </rPr>
      <t>印刷费</t>
    </r>
  </si>
  <si>
    <r>
      <rPr>
        <sz val="11"/>
        <color indexed="8"/>
        <rFont val="Times New Roman"/>
        <charset val="134"/>
      </rPr>
      <t xml:space="preserve">  </t>
    </r>
    <r>
      <rPr>
        <sz val="11"/>
        <color indexed="8"/>
        <rFont val="宋体"/>
        <charset val="134"/>
      </rPr>
      <t>咨询费</t>
    </r>
  </si>
  <si>
    <r>
      <rPr>
        <sz val="11"/>
        <color indexed="8"/>
        <rFont val="Times New Roman"/>
        <charset val="134"/>
      </rPr>
      <t xml:space="preserve">  </t>
    </r>
    <r>
      <rPr>
        <sz val="11"/>
        <color indexed="8"/>
        <rFont val="宋体"/>
        <charset val="134"/>
      </rPr>
      <t>手续费</t>
    </r>
  </si>
  <si>
    <r>
      <rPr>
        <sz val="11"/>
        <color indexed="8"/>
        <rFont val="Times New Roman"/>
        <charset val="134"/>
      </rPr>
      <t xml:space="preserve">  </t>
    </r>
    <r>
      <rPr>
        <sz val="11"/>
        <color indexed="8"/>
        <rFont val="宋体"/>
        <charset val="134"/>
      </rPr>
      <t>水费</t>
    </r>
  </si>
  <si>
    <r>
      <rPr>
        <sz val="11"/>
        <color indexed="8"/>
        <rFont val="Times New Roman"/>
        <charset val="134"/>
      </rPr>
      <t xml:space="preserve">  </t>
    </r>
    <r>
      <rPr>
        <sz val="11"/>
        <color indexed="8"/>
        <rFont val="宋体"/>
        <charset val="134"/>
      </rPr>
      <t>电费</t>
    </r>
  </si>
  <si>
    <r>
      <rPr>
        <sz val="11"/>
        <color indexed="8"/>
        <rFont val="Times New Roman"/>
        <charset val="134"/>
      </rPr>
      <t xml:space="preserve">  </t>
    </r>
    <r>
      <rPr>
        <sz val="11"/>
        <color indexed="8"/>
        <rFont val="宋体"/>
        <charset val="134"/>
      </rPr>
      <t>邮电费</t>
    </r>
  </si>
  <si>
    <r>
      <rPr>
        <sz val="11"/>
        <color indexed="8"/>
        <rFont val="Times New Roman"/>
        <charset val="134"/>
      </rPr>
      <t xml:space="preserve">  </t>
    </r>
    <r>
      <rPr>
        <sz val="11"/>
        <color indexed="8"/>
        <rFont val="宋体"/>
        <charset val="134"/>
      </rPr>
      <t>取暖费</t>
    </r>
  </si>
  <si>
    <r>
      <rPr>
        <sz val="11"/>
        <color indexed="8"/>
        <rFont val="Times New Roman"/>
        <charset val="134"/>
      </rPr>
      <t xml:space="preserve">  </t>
    </r>
    <r>
      <rPr>
        <sz val="11"/>
        <color indexed="8"/>
        <rFont val="宋体"/>
        <charset val="134"/>
      </rPr>
      <t>物业管理费</t>
    </r>
  </si>
  <si>
    <r>
      <rPr>
        <sz val="11"/>
        <color indexed="8"/>
        <rFont val="Times New Roman"/>
        <charset val="134"/>
      </rPr>
      <t xml:space="preserve">  </t>
    </r>
    <r>
      <rPr>
        <sz val="11"/>
        <color indexed="8"/>
        <rFont val="宋体"/>
        <charset val="134"/>
      </rPr>
      <t>差旅费</t>
    </r>
  </si>
  <si>
    <r>
      <rPr>
        <sz val="11"/>
        <color indexed="8"/>
        <rFont val="Times New Roman"/>
        <charset val="134"/>
      </rPr>
      <t xml:space="preserve">  </t>
    </r>
    <r>
      <rPr>
        <sz val="11"/>
        <color indexed="8"/>
        <rFont val="宋体"/>
        <charset val="134"/>
      </rPr>
      <t>因公出国</t>
    </r>
    <r>
      <rPr>
        <sz val="11"/>
        <color indexed="8"/>
        <rFont val="Times New Roman"/>
        <charset val="134"/>
      </rPr>
      <t>(</t>
    </r>
    <r>
      <rPr>
        <sz val="11"/>
        <color indexed="8"/>
        <rFont val="宋体"/>
        <charset val="134"/>
      </rPr>
      <t>境</t>
    </r>
    <r>
      <rPr>
        <sz val="11"/>
        <color indexed="8"/>
        <rFont val="Times New Roman"/>
        <charset val="134"/>
      </rPr>
      <t>)</t>
    </r>
    <r>
      <rPr>
        <sz val="11"/>
        <color indexed="8"/>
        <rFont val="宋体"/>
        <charset val="134"/>
      </rPr>
      <t>费用</t>
    </r>
    <r>
      <rPr>
        <sz val="11"/>
        <color indexed="8"/>
        <rFont val="Times New Roman"/>
        <charset val="134"/>
      </rPr>
      <t xml:space="preserve"> </t>
    </r>
  </si>
  <si>
    <r>
      <rPr>
        <sz val="11"/>
        <color indexed="8"/>
        <rFont val="Times New Roman"/>
        <charset val="134"/>
      </rPr>
      <t xml:space="preserve">  </t>
    </r>
    <r>
      <rPr>
        <sz val="11"/>
        <color indexed="8"/>
        <rFont val="宋体"/>
        <charset val="134"/>
      </rPr>
      <t>维修</t>
    </r>
    <r>
      <rPr>
        <sz val="11"/>
        <color indexed="8"/>
        <rFont val="Times New Roman"/>
        <charset val="134"/>
      </rPr>
      <t>(</t>
    </r>
    <r>
      <rPr>
        <sz val="11"/>
        <color indexed="8"/>
        <rFont val="宋体"/>
        <charset val="134"/>
      </rPr>
      <t>护</t>
    </r>
    <r>
      <rPr>
        <sz val="11"/>
        <color indexed="8"/>
        <rFont val="Times New Roman"/>
        <charset val="134"/>
      </rPr>
      <t>)</t>
    </r>
    <r>
      <rPr>
        <sz val="11"/>
        <color indexed="8"/>
        <rFont val="宋体"/>
        <charset val="134"/>
      </rPr>
      <t>费</t>
    </r>
  </si>
  <si>
    <r>
      <rPr>
        <sz val="11"/>
        <color indexed="8"/>
        <rFont val="Times New Roman"/>
        <charset val="134"/>
      </rPr>
      <t xml:space="preserve">  </t>
    </r>
    <r>
      <rPr>
        <sz val="11"/>
        <color indexed="8"/>
        <rFont val="宋体"/>
        <charset val="134"/>
      </rPr>
      <t>租赁费</t>
    </r>
  </si>
  <si>
    <r>
      <rPr>
        <sz val="11"/>
        <color indexed="8"/>
        <rFont val="Times New Roman"/>
        <charset val="134"/>
      </rPr>
      <t xml:space="preserve">  </t>
    </r>
    <r>
      <rPr>
        <sz val="11"/>
        <color indexed="8"/>
        <rFont val="宋体"/>
        <charset val="134"/>
      </rPr>
      <t>会议费</t>
    </r>
  </si>
  <si>
    <r>
      <rPr>
        <sz val="11"/>
        <color indexed="8"/>
        <rFont val="Times New Roman"/>
        <charset val="134"/>
      </rPr>
      <t xml:space="preserve">  </t>
    </r>
    <r>
      <rPr>
        <sz val="11"/>
        <color indexed="8"/>
        <rFont val="宋体"/>
        <charset val="134"/>
      </rPr>
      <t>培训费</t>
    </r>
  </si>
  <si>
    <r>
      <rPr>
        <sz val="11"/>
        <color indexed="8"/>
        <rFont val="Times New Roman"/>
        <charset val="134"/>
      </rPr>
      <t xml:space="preserve">  </t>
    </r>
    <r>
      <rPr>
        <sz val="11"/>
        <color indexed="8"/>
        <rFont val="宋体"/>
        <charset val="134"/>
      </rPr>
      <t>公务接待费</t>
    </r>
  </si>
  <si>
    <r>
      <rPr>
        <sz val="11"/>
        <color indexed="8"/>
        <rFont val="Times New Roman"/>
        <charset val="134"/>
      </rPr>
      <t xml:space="preserve">  </t>
    </r>
    <r>
      <rPr>
        <sz val="11"/>
        <color indexed="8"/>
        <rFont val="宋体"/>
        <charset val="134"/>
      </rPr>
      <t>专用材料费</t>
    </r>
  </si>
  <si>
    <r>
      <rPr>
        <sz val="11"/>
        <color indexed="8"/>
        <rFont val="Times New Roman"/>
        <charset val="134"/>
      </rPr>
      <t xml:space="preserve">  </t>
    </r>
    <r>
      <rPr>
        <sz val="11"/>
        <color indexed="8"/>
        <rFont val="宋体"/>
        <charset val="134"/>
      </rPr>
      <t>被装购置费</t>
    </r>
  </si>
  <si>
    <r>
      <rPr>
        <sz val="11"/>
        <color indexed="8"/>
        <rFont val="Times New Roman"/>
        <charset val="134"/>
      </rPr>
      <t xml:space="preserve">  </t>
    </r>
    <r>
      <rPr>
        <sz val="11"/>
        <color indexed="8"/>
        <rFont val="宋体"/>
        <charset val="134"/>
      </rPr>
      <t>专用燃料费</t>
    </r>
  </si>
  <si>
    <r>
      <rPr>
        <sz val="11"/>
        <color indexed="8"/>
        <rFont val="Times New Roman"/>
        <charset val="134"/>
      </rPr>
      <t xml:space="preserve">  </t>
    </r>
    <r>
      <rPr>
        <sz val="11"/>
        <color indexed="8"/>
        <rFont val="宋体"/>
        <charset val="134"/>
      </rPr>
      <t>劳务费</t>
    </r>
  </si>
  <si>
    <r>
      <rPr>
        <sz val="11"/>
        <color indexed="8"/>
        <rFont val="Times New Roman"/>
        <charset val="134"/>
      </rPr>
      <t xml:space="preserve">  </t>
    </r>
    <r>
      <rPr>
        <sz val="11"/>
        <color indexed="8"/>
        <rFont val="宋体"/>
        <charset val="134"/>
      </rPr>
      <t>委托业务费</t>
    </r>
  </si>
  <si>
    <r>
      <rPr>
        <sz val="11"/>
        <color indexed="8"/>
        <rFont val="Times New Roman"/>
        <charset val="134"/>
      </rPr>
      <t xml:space="preserve">  </t>
    </r>
    <r>
      <rPr>
        <sz val="11"/>
        <color indexed="8"/>
        <rFont val="宋体"/>
        <charset val="134"/>
      </rPr>
      <t>工会经费</t>
    </r>
  </si>
  <si>
    <r>
      <rPr>
        <sz val="11"/>
        <color indexed="8"/>
        <rFont val="Times New Roman"/>
        <charset val="134"/>
      </rPr>
      <t xml:space="preserve">  </t>
    </r>
    <r>
      <rPr>
        <sz val="11"/>
        <color indexed="8"/>
        <rFont val="宋体"/>
        <charset val="134"/>
      </rPr>
      <t>福利费</t>
    </r>
  </si>
  <si>
    <r>
      <rPr>
        <sz val="11"/>
        <color indexed="8"/>
        <rFont val="Times New Roman"/>
        <charset val="134"/>
      </rPr>
      <t xml:space="preserve">  </t>
    </r>
    <r>
      <rPr>
        <sz val="11"/>
        <color indexed="8"/>
        <rFont val="宋体"/>
        <charset val="134"/>
      </rPr>
      <t>公务用车运行维护费</t>
    </r>
  </si>
  <si>
    <r>
      <rPr>
        <sz val="11"/>
        <color indexed="8"/>
        <rFont val="Times New Roman"/>
        <charset val="134"/>
      </rPr>
      <t xml:space="preserve">  </t>
    </r>
    <r>
      <rPr>
        <sz val="11"/>
        <color indexed="8"/>
        <rFont val="宋体"/>
        <charset val="134"/>
      </rPr>
      <t>其他交通费用</t>
    </r>
  </si>
  <si>
    <r>
      <rPr>
        <sz val="11"/>
        <color indexed="8"/>
        <rFont val="Times New Roman"/>
        <charset val="134"/>
      </rPr>
      <t xml:space="preserve">  </t>
    </r>
    <r>
      <rPr>
        <sz val="11"/>
        <color indexed="8"/>
        <rFont val="宋体"/>
        <charset val="134"/>
      </rPr>
      <t>税金及附加费用</t>
    </r>
  </si>
  <si>
    <r>
      <rPr>
        <sz val="11"/>
        <color indexed="8"/>
        <rFont val="Times New Roman"/>
        <charset val="134"/>
      </rPr>
      <t xml:space="preserve">  </t>
    </r>
    <r>
      <rPr>
        <sz val="11"/>
        <color indexed="8"/>
        <rFont val="宋体"/>
        <charset val="134"/>
      </rPr>
      <t>其他商品和服务支出</t>
    </r>
  </si>
  <si>
    <r>
      <rPr>
        <sz val="11"/>
        <color indexed="8"/>
        <rFont val="Times New Roman"/>
        <charset val="134"/>
      </rPr>
      <t xml:space="preserve">  </t>
    </r>
    <r>
      <rPr>
        <sz val="11"/>
        <color indexed="8"/>
        <rFont val="宋体"/>
        <charset val="134"/>
      </rPr>
      <t>离休费</t>
    </r>
  </si>
  <si>
    <r>
      <rPr>
        <sz val="11"/>
        <color indexed="8"/>
        <rFont val="Times New Roman"/>
        <charset val="134"/>
      </rPr>
      <t xml:space="preserve">  </t>
    </r>
    <r>
      <rPr>
        <sz val="11"/>
        <color indexed="8"/>
        <rFont val="宋体"/>
        <charset val="134"/>
      </rPr>
      <t>退休费</t>
    </r>
  </si>
  <si>
    <r>
      <rPr>
        <sz val="11"/>
        <color indexed="8"/>
        <rFont val="Times New Roman"/>
        <charset val="134"/>
      </rPr>
      <t xml:space="preserve">  </t>
    </r>
    <r>
      <rPr>
        <sz val="11"/>
        <color indexed="8"/>
        <rFont val="宋体"/>
        <charset val="134"/>
      </rPr>
      <t>退职</t>
    </r>
    <r>
      <rPr>
        <sz val="11"/>
        <color indexed="8"/>
        <rFont val="Times New Roman"/>
        <charset val="134"/>
      </rPr>
      <t>(</t>
    </r>
    <r>
      <rPr>
        <sz val="11"/>
        <color indexed="8"/>
        <rFont val="宋体"/>
        <charset val="134"/>
      </rPr>
      <t>役</t>
    </r>
    <r>
      <rPr>
        <sz val="11"/>
        <color indexed="8"/>
        <rFont val="Times New Roman"/>
        <charset val="134"/>
      </rPr>
      <t>)</t>
    </r>
    <r>
      <rPr>
        <sz val="11"/>
        <color indexed="8"/>
        <rFont val="宋体"/>
        <charset val="134"/>
      </rPr>
      <t>费</t>
    </r>
  </si>
  <si>
    <r>
      <rPr>
        <sz val="11"/>
        <color indexed="8"/>
        <rFont val="Times New Roman"/>
        <charset val="134"/>
      </rPr>
      <t xml:space="preserve">  </t>
    </r>
    <r>
      <rPr>
        <sz val="11"/>
        <color indexed="8"/>
        <rFont val="宋体"/>
        <charset val="134"/>
      </rPr>
      <t>抚恤金</t>
    </r>
  </si>
  <si>
    <r>
      <rPr>
        <sz val="11"/>
        <color indexed="8"/>
        <rFont val="Times New Roman"/>
        <charset val="134"/>
      </rPr>
      <t xml:space="preserve">  </t>
    </r>
    <r>
      <rPr>
        <sz val="11"/>
        <color indexed="8"/>
        <rFont val="宋体"/>
        <charset val="134"/>
      </rPr>
      <t>生活补助</t>
    </r>
  </si>
  <si>
    <r>
      <rPr>
        <sz val="11"/>
        <color indexed="8"/>
        <rFont val="Times New Roman"/>
        <charset val="134"/>
      </rPr>
      <t xml:space="preserve">  </t>
    </r>
    <r>
      <rPr>
        <sz val="11"/>
        <color indexed="8"/>
        <rFont val="宋体"/>
        <charset val="134"/>
      </rPr>
      <t>救济费</t>
    </r>
  </si>
  <si>
    <r>
      <rPr>
        <sz val="11"/>
        <color indexed="8"/>
        <rFont val="Times New Roman"/>
        <charset val="134"/>
      </rPr>
      <t xml:space="preserve">  </t>
    </r>
    <r>
      <rPr>
        <sz val="11"/>
        <color indexed="8"/>
        <rFont val="宋体"/>
        <charset val="134"/>
      </rPr>
      <t>医疗费</t>
    </r>
  </si>
  <si>
    <r>
      <rPr>
        <sz val="11"/>
        <color indexed="8"/>
        <rFont val="Times New Roman"/>
        <charset val="134"/>
      </rPr>
      <t xml:space="preserve">  </t>
    </r>
    <r>
      <rPr>
        <sz val="11"/>
        <color indexed="8"/>
        <rFont val="宋体"/>
        <charset val="134"/>
      </rPr>
      <t>助学金</t>
    </r>
  </si>
  <si>
    <r>
      <rPr>
        <sz val="11"/>
        <color indexed="8"/>
        <rFont val="Times New Roman"/>
        <charset val="134"/>
      </rPr>
      <t xml:space="preserve">  </t>
    </r>
    <r>
      <rPr>
        <sz val="11"/>
        <color indexed="8"/>
        <rFont val="宋体"/>
        <charset val="134"/>
      </rPr>
      <t>奖励金</t>
    </r>
  </si>
  <si>
    <r>
      <rPr>
        <sz val="11"/>
        <color indexed="8"/>
        <rFont val="Times New Roman"/>
        <charset val="134"/>
      </rPr>
      <t xml:space="preserve">  </t>
    </r>
    <r>
      <rPr>
        <sz val="11"/>
        <color indexed="8"/>
        <rFont val="宋体"/>
        <charset val="134"/>
      </rPr>
      <t>生产补贴</t>
    </r>
  </si>
  <si>
    <r>
      <rPr>
        <sz val="11"/>
        <color indexed="8"/>
        <rFont val="Times New Roman"/>
        <charset val="134"/>
      </rPr>
      <t xml:space="preserve">  </t>
    </r>
    <r>
      <rPr>
        <sz val="11"/>
        <color indexed="8"/>
        <rFont val="宋体"/>
        <charset val="134"/>
      </rPr>
      <t>住房公积金</t>
    </r>
  </si>
  <si>
    <r>
      <rPr>
        <sz val="11"/>
        <color indexed="8"/>
        <rFont val="Times New Roman"/>
        <charset val="134"/>
      </rPr>
      <t xml:space="preserve">  </t>
    </r>
    <r>
      <rPr>
        <sz val="11"/>
        <color indexed="8"/>
        <rFont val="宋体"/>
        <charset val="134"/>
      </rPr>
      <t>提租补贴</t>
    </r>
  </si>
  <si>
    <r>
      <rPr>
        <sz val="11"/>
        <color indexed="8"/>
        <rFont val="Times New Roman"/>
        <charset val="134"/>
      </rPr>
      <t xml:space="preserve">  </t>
    </r>
    <r>
      <rPr>
        <sz val="11"/>
        <color indexed="8"/>
        <rFont val="宋体"/>
        <charset val="134"/>
      </rPr>
      <t>购房补贴</t>
    </r>
  </si>
  <si>
    <r>
      <rPr>
        <sz val="11"/>
        <color indexed="8"/>
        <rFont val="Times New Roman"/>
        <charset val="134"/>
      </rPr>
      <t xml:space="preserve">  </t>
    </r>
    <r>
      <rPr>
        <sz val="11"/>
        <color indexed="8"/>
        <rFont val="宋体"/>
        <charset val="134"/>
      </rPr>
      <t>其他对个人和家庭的补助支出</t>
    </r>
  </si>
  <si>
    <t>四、其他资本性支出</t>
  </si>
  <si>
    <r>
      <rPr>
        <sz val="11"/>
        <color indexed="8"/>
        <rFont val="Times New Roman"/>
        <charset val="134"/>
      </rPr>
      <t xml:space="preserve">  </t>
    </r>
    <r>
      <rPr>
        <sz val="11"/>
        <color indexed="8"/>
        <rFont val="宋体"/>
        <charset val="134"/>
      </rPr>
      <t>房屋建筑物购建</t>
    </r>
  </si>
  <si>
    <r>
      <rPr>
        <sz val="11"/>
        <color indexed="8"/>
        <rFont val="Times New Roman"/>
        <charset val="134"/>
      </rPr>
      <t xml:space="preserve">  </t>
    </r>
    <r>
      <rPr>
        <sz val="11"/>
        <color indexed="8"/>
        <rFont val="宋体"/>
        <charset val="134"/>
      </rPr>
      <t>办公设备购置</t>
    </r>
  </si>
  <si>
    <r>
      <rPr>
        <sz val="11"/>
        <color indexed="8"/>
        <rFont val="Times New Roman"/>
        <charset val="134"/>
      </rPr>
      <t xml:space="preserve">  </t>
    </r>
    <r>
      <rPr>
        <sz val="11"/>
        <color indexed="8"/>
        <rFont val="宋体"/>
        <charset val="134"/>
      </rPr>
      <t>专用设备购置</t>
    </r>
  </si>
  <si>
    <r>
      <rPr>
        <sz val="11"/>
        <color indexed="8"/>
        <rFont val="Times New Roman"/>
        <charset val="134"/>
      </rPr>
      <t xml:space="preserve">  </t>
    </r>
    <r>
      <rPr>
        <sz val="11"/>
        <color indexed="8"/>
        <rFont val="宋体"/>
        <charset val="134"/>
      </rPr>
      <t>基础设施建设</t>
    </r>
  </si>
  <si>
    <r>
      <rPr>
        <sz val="11"/>
        <color indexed="8"/>
        <rFont val="Times New Roman"/>
        <charset val="134"/>
      </rPr>
      <t xml:space="preserve">  </t>
    </r>
    <r>
      <rPr>
        <sz val="11"/>
        <color indexed="8"/>
        <rFont val="宋体"/>
        <charset val="134"/>
      </rPr>
      <t>大型修缮</t>
    </r>
  </si>
  <si>
    <r>
      <rPr>
        <sz val="11"/>
        <color indexed="8"/>
        <rFont val="Times New Roman"/>
        <charset val="134"/>
      </rPr>
      <t xml:space="preserve">  </t>
    </r>
    <r>
      <rPr>
        <sz val="11"/>
        <color indexed="8"/>
        <rFont val="宋体"/>
        <charset val="134"/>
      </rPr>
      <t>信息网络及软件购置更新</t>
    </r>
  </si>
  <si>
    <r>
      <rPr>
        <sz val="11"/>
        <color indexed="8"/>
        <rFont val="Times New Roman"/>
        <charset val="134"/>
      </rPr>
      <t xml:space="preserve">  </t>
    </r>
    <r>
      <rPr>
        <sz val="11"/>
        <color indexed="8"/>
        <rFont val="宋体"/>
        <charset val="134"/>
      </rPr>
      <t>物资储备</t>
    </r>
  </si>
  <si>
    <r>
      <rPr>
        <sz val="11"/>
        <color indexed="8"/>
        <rFont val="Times New Roman"/>
        <charset val="134"/>
      </rPr>
      <t xml:space="preserve">  </t>
    </r>
    <r>
      <rPr>
        <sz val="11"/>
        <color indexed="8"/>
        <rFont val="宋体"/>
        <charset val="134"/>
      </rPr>
      <t>土地补偿</t>
    </r>
  </si>
  <si>
    <r>
      <rPr>
        <sz val="11"/>
        <color indexed="8"/>
        <rFont val="Times New Roman"/>
        <charset val="134"/>
      </rPr>
      <t xml:space="preserve">  </t>
    </r>
    <r>
      <rPr>
        <sz val="11"/>
        <color indexed="8"/>
        <rFont val="宋体"/>
        <charset val="134"/>
      </rPr>
      <t>安置补助</t>
    </r>
  </si>
  <si>
    <r>
      <rPr>
        <sz val="11"/>
        <color indexed="8"/>
        <rFont val="Times New Roman"/>
        <charset val="134"/>
      </rPr>
      <t xml:space="preserve">  </t>
    </r>
    <r>
      <rPr>
        <sz val="11"/>
        <color indexed="8"/>
        <rFont val="宋体"/>
        <charset val="134"/>
      </rPr>
      <t>地上附着物和青苗补偿</t>
    </r>
  </si>
  <si>
    <r>
      <rPr>
        <sz val="11"/>
        <color indexed="8"/>
        <rFont val="Times New Roman"/>
        <charset val="134"/>
      </rPr>
      <t xml:space="preserve">  </t>
    </r>
    <r>
      <rPr>
        <sz val="11"/>
        <color indexed="8"/>
        <rFont val="宋体"/>
        <charset val="134"/>
      </rPr>
      <t>拆迁补偿</t>
    </r>
  </si>
  <si>
    <r>
      <rPr>
        <sz val="11"/>
        <color indexed="8"/>
        <rFont val="Times New Roman"/>
        <charset val="134"/>
      </rPr>
      <t xml:space="preserve">  </t>
    </r>
    <r>
      <rPr>
        <sz val="11"/>
        <color indexed="8"/>
        <rFont val="宋体"/>
        <charset val="134"/>
      </rPr>
      <t>公务用车购置</t>
    </r>
  </si>
  <si>
    <r>
      <rPr>
        <sz val="11"/>
        <color indexed="8"/>
        <rFont val="Times New Roman"/>
        <charset val="134"/>
      </rPr>
      <t xml:space="preserve">  </t>
    </r>
    <r>
      <rPr>
        <sz val="11"/>
        <color indexed="8"/>
        <rFont val="宋体"/>
        <charset val="134"/>
      </rPr>
      <t>其他交通工具购置</t>
    </r>
  </si>
  <si>
    <r>
      <rPr>
        <sz val="11"/>
        <color indexed="8"/>
        <rFont val="Times New Roman"/>
        <charset val="134"/>
      </rPr>
      <t xml:space="preserve">  </t>
    </r>
    <r>
      <rPr>
        <sz val="11"/>
        <color indexed="8"/>
        <rFont val="宋体"/>
        <charset val="134"/>
      </rPr>
      <t>其他资本性支出</t>
    </r>
  </si>
  <si>
    <t>五、对企事业单位的补贴</t>
  </si>
  <si>
    <r>
      <rPr>
        <sz val="11"/>
        <color indexed="8"/>
        <rFont val="Times New Roman"/>
        <charset val="134"/>
      </rPr>
      <t xml:space="preserve">  </t>
    </r>
    <r>
      <rPr>
        <sz val="11"/>
        <color indexed="8"/>
        <rFont val="宋体"/>
        <charset val="134"/>
      </rPr>
      <t>企业政策性补贴</t>
    </r>
  </si>
  <si>
    <r>
      <rPr>
        <sz val="11"/>
        <color indexed="8"/>
        <rFont val="Times New Roman"/>
        <charset val="134"/>
      </rPr>
      <t xml:space="preserve">  </t>
    </r>
    <r>
      <rPr>
        <sz val="11"/>
        <color indexed="8"/>
        <rFont val="宋体"/>
        <charset val="134"/>
      </rPr>
      <t>事业单位补贴</t>
    </r>
  </si>
  <si>
    <r>
      <rPr>
        <sz val="11"/>
        <color indexed="8"/>
        <rFont val="Times New Roman"/>
        <charset val="134"/>
      </rPr>
      <t xml:space="preserve">  </t>
    </r>
    <r>
      <rPr>
        <sz val="11"/>
        <color indexed="8"/>
        <rFont val="宋体"/>
        <charset val="134"/>
      </rPr>
      <t>财政贴息</t>
    </r>
  </si>
  <si>
    <r>
      <rPr>
        <sz val="11"/>
        <color indexed="8"/>
        <rFont val="Times New Roman"/>
        <charset val="134"/>
      </rPr>
      <t xml:space="preserve">  </t>
    </r>
    <r>
      <rPr>
        <sz val="11"/>
        <color indexed="8"/>
        <rFont val="宋体"/>
        <charset val="134"/>
      </rPr>
      <t>其他对企事业单位的补贴</t>
    </r>
  </si>
  <si>
    <t>六、债务利息支出</t>
  </si>
  <si>
    <r>
      <rPr>
        <sz val="11"/>
        <color indexed="8"/>
        <rFont val="Times New Roman"/>
        <charset val="134"/>
      </rPr>
      <t xml:space="preserve">  </t>
    </r>
    <r>
      <rPr>
        <sz val="11"/>
        <color indexed="8"/>
        <rFont val="宋体"/>
        <charset val="134"/>
      </rPr>
      <t>国内债务付息</t>
    </r>
  </si>
  <si>
    <r>
      <rPr>
        <sz val="11"/>
        <color indexed="8"/>
        <rFont val="Times New Roman"/>
        <charset val="134"/>
      </rPr>
      <t xml:space="preserve">  </t>
    </r>
    <r>
      <rPr>
        <sz val="11"/>
        <color indexed="8"/>
        <rFont val="宋体"/>
        <charset val="134"/>
      </rPr>
      <t>国外债务付息</t>
    </r>
  </si>
  <si>
    <t>七、其他支出</t>
  </si>
  <si>
    <r>
      <rPr>
        <sz val="11"/>
        <color indexed="8"/>
        <rFont val="Times New Roman"/>
        <charset val="134"/>
      </rPr>
      <t xml:space="preserve">  </t>
    </r>
    <r>
      <rPr>
        <sz val="11"/>
        <color indexed="8"/>
        <rFont val="宋体"/>
        <charset val="134"/>
      </rPr>
      <t>赠与</t>
    </r>
  </si>
  <si>
    <r>
      <rPr>
        <b/>
        <sz val="11"/>
        <color indexed="8"/>
        <rFont val="Times New Roman"/>
        <charset val="134"/>
      </rPr>
      <t>合</t>
    </r>
    <r>
      <rPr>
        <b/>
        <sz val="11"/>
        <color indexed="8"/>
        <rFont val="Times New Roman"/>
        <charset val="134"/>
      </rPr>
      <t xml:space="preserve">  </t>
    </r>
    <r>
      <rPr>
        <b/>
        <sz val="11"/>
        <color indexed="8"/>
        <rFont val="宋体"/>
        <charset val="134"/>
      </rPr>
      <t>计</t>
    </r>
  </si>
  <si>
    <t>附表1-7</t>
  </si>
  <si>
    <t>2017年度对下税收返还和转移支付预算表</t>
  </si>
  <si>
    <t> 单位：万元</t>
  </si>
  <si>
    <t>小计</t>
  </si>
  <si>
    <t>汀州镇</t>
  </si>
  <si>
    <t>大同镇</t>
  </si>
  <si>
    <t>古城镇</t>
  </si>
  <si>
    <t>铁长乡</t>
  </si>
  <si>
    <t>庵杰乡</t>
  </si>
  <si>
    <t>新桥镇</t>
  </si>
  <si>
    <t>馆前镇</t>
  </si>
  <si>
    <t>童坊镇</t>
  </si>
  <si>
    <t>策武镇</t>
  </si>
  <si>
    <t>河田镇</t>
  </si>
  <si>
    <t>三洲镇</t>
  </si>
  <si>
    <t>南山镇</t>
  </si>
  <si>
    <t>涂坊镇</t>
  </si>
  <si>
    <t>宣成乡</t>
  </si>
  <si>
    <t>羊牯乡</t>
  </si>
  <si>
    <t>濯田镇</t>
  </si>
  <si>
    <t>四都镇</t>
  </si>
  <si>
    <t>红山乡</t>
  </si>
  <si>
    <t>未落实到地区数</t>
  </si>
  <si>
    <t>一、税收返还</t>
  </si>
  <si>
    <t>1.增值税和消费税税收返还收入</t>
  </si>
  <si>
    <t>2.所得税基数返还收入</t>
  </si>
  <si>
    <t>3.成品油价格和税费改革税收返还收入</t>
  </si>
  <si>
    <t>二、一般性转移支付</t>
  </si>
  <si>
    <t>1.体制补助收入</t>
  </si>
  <si>
    <t>2.均衡性转移支付补助收入</t>
  </si>
  <si>
    <t>3.革命老区及边境地区转移支付收入</t>
  </si>
  <si>
    <t>4.县级基本财力保障机制奖补资金收入</t>
  </si>
  <si>
    <t>5.结算补助收入</t>
  </si>
  <si>
    <t>6.成品油价格和税费改革转移支付补助收入</t>
  </si>
  <si>
    <t>7.基层公检法司转移支付收入</t>
  </si>
  <si>
    <t>8.义务教育等转移支付收入</t>
  </si>
  <si>
    <t>9.基本养老保险和低保等转移支付收入</t>
  </si>
  <si>
    <t>10.新型农村合作医疗等转移支付收入</t>
  </si>
  <si>
    <t>11.农村综合改革等转移支付收入</t>
  </si>
  <si>
    <t>12.产粮（油）大县奖励资金收入</t>
  </si>
  <si>
    <t>13.重点生态功能区转移支付收入</t>
  </si>
  <si>
    <t>14.固定数额补助收入</t>
  </si>
  <si>
    <t>15.其他一般性转移支付收入</t>
  </si>
  <si>
    <t>三、专项转移支付</t>
  </si>
  <si>
    <t>1.一般公共服务支出</t>
  </si>
  <si>
    <t>2.国防支出</t>
  </si>
  <si>
    <t>3.公共安全支出</t>
  </si>
  <si>
    <t>4.教育支出</t>
  </si>
  <si>
    <t>5.科学技术支出</t>
  </si>
  <si>
    <t>6.文化体育与传媒支出</t>
  </si>
  <si>
    <t>7.社会保障和就业支出</t>
  </si>
  <si>
    <t>8.医疗卫生与计划生育支出</t>
  </si>
  <si>
    <t>9.节能环保支出</t>
  </si>
  <si>
    <t>10.城乡社区支出</t>
  </si>
  <si>
    <t>11.农林水支出</t>
  </si>
  <si>
    <t>12.交通运输支出</t>
  </si>
  <si>
    <t>13.资源勘探信息等支出</t>
  </si>
  <si>
    <t>14.商业服务业等支出</t>
  </si>
  <si>
    <t>15.国土海洋气象等支出</t>
  </si>
  <si>
    <t>16.住房保障支出</t>
  </si>
  <si>
    <t>17.粮油物资储备支出</t>
  </si>
  <si>
    <t>18.国债还本付息支出</t>
  </si>
  <si>
    <t>19.其他支出</t>
  </si>
  <si>
    <t>附表1-8</t>
  </si>
  <si>
    <t>2017年度本级一般公共预算“三公”经费支出预算表</t>
  </si>
  <si>
    <t>合计</t>
  </si>
  <si>
    <t>1、因公出国（境）费用</t>
  </si>
  <si>
    <t>2、公务接待费</t>
  </si>
  <si>
    <t>3、公务用车购置及运行费</t>
  </si>
  <si>
    <t>其中：（1）公务用车运行费</t>
  </si>
  <si>
    <t xml:space="preserve">      （2）公务用车购置费</t>
  </si>
  <si>
    <t>备注：</t>
  </si>
  <si>
    <t xml:space="preserve">1.按照党中央、国务院有关文件及部门预算管理有关规定，“三公”经费包括因公出国（境）费、公务用车购置及运行费和公务接待费。（1）因公出国（境）费，指单位工作人员公务出国（境）的住宿费、旅费、伙食补助费、杂费、培训费等支出。（2）公务用车购置及运行费，指单位公务用车购置费及租用费、燃料费、维修费、过路过桥费、保险费、安全奖励费用等支出，公务用车指用于履行公务的机动车辆，包括领导干部用车、一般公务用车和执法执勤用车。（3）公务接待费，指单位按规定开支的各类公务接待（含外宾接待）支出。     </t>
  </si>
  <si>
    <t>2.经汇总，本级2017年使用一般公共预算拨款安排的“三公”经费预算数为2505万元，比上年预算数减少249万元。其中，因公出国（境）经费27万元，与上年预算数相比下降4%；公务接待费1362万元，与上年预算数相比下降2%；公务用车购置经费145万元，与上年预算数相比下降3%；公务用车运行经费971万元，与上年预算数相比下降18%。“三公”经费预算减少的主要原因是各单位严格遵守中央八项规定精神及贯彻落实“公车改革”政策，厉行节约，从严控制因公出国、公务接待、公务用车等开支。</t>
  </si>
  <si>
    <t>附表1-9</t>
  </si>
  <si>
    <t>2017年度政府性基金收入预算表</t>
  </si>
  <si>
    <t>项      目</t>
  </si>
  <si>
    <t>一、港口建设费收入</t>
  </si>
  <si>
    <t>二、国家电影事业发展专项资金收入</t>
  </si>
  <si>
    <t>三、城市公用事业附加收入</t>
  </si>
  <si>
    <t>四、国有土地收益基金收入</t>
  </si>
  <si>
    <t>五、农业土地开发资金收入</t>
  </si>
  <si>
    <t>六、国有土地使用权出让收入</t>
  </si>
  <si>
    <t>七、大中型水库库区基金收入</t>
  </si>
  <si>
    <t>八、彩票公益金收入</t>
  </si>
  <si>
    <t>九、城市基础设施配套费收入</t>
  </si>
  <si>
    <t>十、小型水库移民扶助基金收入</t>
  </si>
  <si>
    <t>十一、国家重大水利工程建设基金收入</t>
  </si>
  <si>
    <t>十二、污水处理费收入</t>
  </si>
  <si>
    <t>十三、彩票发行机构和彩票销售机构的业务费用</t>
  </si>
  <si>
    <t>十四、其他政府性基金收入</t>
  </si>
  <si>
    <t>本年收入小计</t>
  </si>
  <si>
    <t>债务收入</t>
  </si>
  <si>
    <t>转移性收入</t>
  </si>
  <si>
    <t xml:space="preserve">           上级补助收入</t>
  </si>
  <si>
    <t xml:space="preserve">           下级上解收入</t>
  </si>
  <si>
    <t xml:space="preserve">           上年结余收入</t>
  </si>
  <si>
    <t xml:space="preserve">           调入资金</t>
  </si>
  <si>
    <t xml:space="preserve">           债务转贷收入 </t>
  </si>
  <si>
    <t>附表1-10</t>
  </si>
  <si>
    <t>2017年度政府性基金支出预算表</t>
  </si>
  <si>
    <t>一、文化体育与传媒支出</t>
  </si>
  <si>
    <t>二、社会保障和就业支出</t>
  </si>
  <si>
    <t>三、节能环保支出</t>
  </si>
  <si>
    <t>四、城乡社区支出</t>
  </si>
  <si>
    <t>五、农林水支出</t>
  </si>
  <si>
    <t>六、交通运输支出</t>
  </si>
  <si>
    <t>七、资源勘探信息等支出</t>
  </si>
  <si>
    <t>八、商业服务业等支出</t>
  </si>
  <si>
    <t>九、其他支出</t>
  </si>
  <si>
    <t>十、债务付息支出</t>
  </si>
  <si>
    <t>十一、债务发行费用支出</t>
  </si>
  <si>
    <t>本年支出小计</t>
  </si>
  <si>
    <t>债务还本支出</t>
  </si>
  <si>
    <t>补助下级支出</t>
  </si>
  <si>
    <t>上解上级支出</t>
  </si>
  <si>
    <t>调出资金</t>
  </si>
  <si>
    <t xml:space="preserve">债务转贷支出 </t>
  </si>
  <si>
    <t>年终结余</t>
  </si>
  <si>
    <t>附表1-11</t>
  </si>
  <si>
    <t>2017年度政府性基金本级收入预算表</t>
  </si>
  <si>
    <t>附表1-12</t>
  </si>
  <si>
    <t>2017年度政府性基金本级支出预算表</t>
  </si>
  <si>
    <t xml:space="preserve">    国家电影事业发展专项资金及对应专项债务收入安排的支出</t>
  </si>
  <si>
    <t xml:space="preserve">      资助国产影片放映</t>
  </si>
  <si>
    <t xml:space="preserve">      资助城市影院</t>
  </si>
  <si>
    <t xml:space="preserve">      资助少数民族电影译制</t>
  </si>
  <si>
    <t xml:space="preserve">      其他国家电影事业发展专项资金支出</t>
  </si>
  <si>
    <t xml:space="preserve">    大中型水库移民后期扶持基金支出</t>
  </si>
  <si>
    <t xml:space="preserve">      移民补助</t>
  </si>
  <si>
    <t xml:space="preserve">      基础设施建设和经济发展</t>
  </si>
  <si>
    <t xml:space="preserve">      其他大中型水库移民后期扶持基金支出</t>
  </si>
  <si>
    <t xml:space="preserve">    小型水库移民扶助基金及对应专项债务收入安排的支出</t>
  </si>
  <si>
    <t xml:space="preserve">      其他小型水库移民扶助基金支出</t>
  </si>
  <si>
    <t xml:space="preserve">    可再生能源电价附加收入安排的支出</t>
  </si>
  <si>
    <t xml:space="preserve">    废弃电器电子产品处理基金支出</t>
  </si>
  <si>
    <t xml:space="preserve">      回收处理费用补贴</t>
  </si>
  <si>
    <t xml:space="preserve">      信息系统建设</t>
  </si>
  <si>
    <t xml:space="preserve">      基金征管经费</t>
  </si>
  <si>
    <t xml:space="preserve">      其他废弃电器电子产品处理基金支出</t>
  </si>
  <si>
    <t xml:space="preserve">    国有土地使用权出让收入及对应专项债务收入安排的支出</t>
  </si>
  <si>
    <t xml:space="preserve">      征地和拆迁补偿支出</t>
  </si>
  <si>
    <t xml:space="preserve">      土地开发支出</t>
  </si>
  <si>
    <t xml:space="preserve">      城市建设支出</t>
  </si>
  <si>
    <t xml:space="preserve">      农村基础设施建设支出</t>
  </si>
  <si>
    <t xml:space="preserve">      补助被征地农民支出</t>
  </si>
  <si>
    <t xml:space="preserve">      土地出让业务支出</t>
  </si>
  <si>
    <t xml:space="preserve">      廉租住房支出</t>
  </si>
  <si>
    <t xml:space="preserve">      支付破产或改制企业职工安置费</t>
  </si>
  <si>
    <t xml:space="preserve">      棚户区改造支出</t>
  </si>
  <si>
    <t xml:space="preserve">      公共租赁住房支出</t>
  </si>
  <si>
    <t xml:space="preserve">      保障性住房租金补贴</t>
  </si>
  <si>
    <t xml:space="preserve">      其他国有土地使用权出让收入安排的支出</t>
  </si>
  <si>
    <t xml:space="preserve">    城市公用事业附加及对应专项债务收入安排的支出</t>
  </si>
  <si>
    <t xml:space="preserve">      城市公共设施</t>
  </si>
  <si>
    <t xml:space="preserve">      城市环境卫生</t>
  </si>
  <si>
    <t xml:space="preserve">      公有房屋</t>
  </si>
  <si>
    <t xml:space="preserve">      城市防洪</t>
  </si>
  <si>
    <t xml:space="preserve">      其他城市公用事业附加安排的支出</t>
  </si>
  <si>
    <t xml:space="preserve">    国有土地收益基金及对应专项债务收入安排的支出</t>
  </si>
  <si>
    <t xml:space="preserve">      其他国有土地收益基金支出</t>
  </si>
  <si>
    <t xml:space="preserve">    农业土地开发资金及对应专项债务收入安排的支出</t>
  </si>
  <si>
    <t xml:space="preserve">    城市基础设施配套费及对应专项债务收入安排的支出</t>
  </si>
  <si>
    <t xml:space="preserve">      其他城市基础设施配套费安排的支出</t>
  </si>
  <si>
    <t xml:space="preserve">    污水处理费收入及对应专项债务收入安排的支出</t>
  </si>
  <si>
    <t xml:space="preserve">    新菜地开发建设基金及对应专项债务收入安排的支出</t>
  </si>
  <si>
    <t xml:space="preserve">      开发新菜地工程</t>
  </si>
  <si>
    <t xml:space="preserve">      改造老菜地工程</t>
  </si>
  <si>
    <t xml:space="preserve">      设备购置</t>
  </si>
  <si>
    <t xml:space="preserve">      技术培训与推广</t>
  </si>
  <si>
    <t xml:space="preserve">      其他新菜地开发建设基金支出</t>
  </si>
  <si>
    <t xml:space="preserve">    大中型水库库区基金及对应专项债务收入安排的支出</t>
  </si>
  <si>
    <t xml:space="preserve">      解决移民遗留问题</t>
  </si>
  <si>
    <t xml:space="preserve">      库区防护工程维护</t>
  </si>
  <si>
    <t xml:space="preserve">      其他大中型水库库区基金支出</t>
  </si>
  <si>
    <t xml:space="preserve">    三峡水库库区基金支出</t>
  </si>
  <si>
    <t xml:space="preserve">      库区维护和管理</t>
  </si>
  <si>
    <t xml:space="preserve">      其他三峡水库库区基金支出</t>
  </si>
  <si>
    <t xml:space="preserve">    国家重大水利工程建设基金及对应专项债务收入安排的支出</t>
  </si>
  <si>
    <t xml:space="preserve">      南水北调工程建设</t>
  </si>
  <si>
    <t xml:space="preserve">      三峡工程后续工作</t>
  </si>
  <si>
    <t xml:space="preserve">      地方重大水利工程建设</t>
  </si>
  <si>
    <t xml:space="preserve">      其他重大水利工程建设基金支出</t>
  </si>
  <si>
    <t xml:space="preserve">    海南省高等级公路车辆通行附加费及对应专项债务收入安排的支出</t>
  </si>
  <si>
    <t xml:space="preserve">      公路建设</t>
  </si>
  <si>
    <t xml:space="preserve">      公路养护</t>
  </si>
  <si>
    <t xml:space="preserve">      公路还贷</t>
  </si>
  <si>
    <t xml:space="preserve">      其他海南省高等级公路车辆通行附加费安排的支出</t>
  </si>
  <si>
    <t xml:space="preserve">    车辆通行费及对应专项债务收入安排的支出</t>
  </si>
  <si>
    <t xml:space="preserve">      政府还贷公路养护</t>
  </si>
  <si>
    <t xml:space="preserve">      政府还贷公路管理</t>
  </si>
  <si>
    <t xml:space="preserve">      其他车辆通行费安排的支出</t>
  </si>
  <si>
    <t xml:space="preserve">    港口建设费及对应债务收入安排的支出</t>
  </si>
  <si>
    <t xml:space="preserve">      港口设施</t>
  </si>
  <si>
    <t xml:space="preserve">      航道建设和维护</t>
  </si>
  <si>
    <t xml:space="preserve">      航运保障系统建设</t>
  </si>
  <si>
    <t xml:space="preserve">      其他港口建设费安排的支出</t>
  </si>
  <si>
    <t xml:space="preserve">    铁路建设基金支出</t>
  </si>
  <si>
    <t xml:space="preserve">      铁路建设投资</t>
  </si>
  <si>
    <t xml:space="preserve">      购置铁路机车车辆</t>
  </si>
  <si>
    <t xml:space="preserve">      铁路还贷</t>
  </si>
  <si>
    <t xml:space="preserve">      建设项目铺底资金</t>
  </si>
  <si>
    <t xml:space="preserve">      勘测设计</t>
  </si>
  <si>
    <t xml:space="preserve">      注册资本金</t>
  </si>
  <si>
    <t xml:space="preserve">      周转资金</t>
  </si>
  <si>
    <t xml:space="preserve">      其他铁路建设基金支出</t>
  </si>
  <si>
    <t xml:space="preserve">    船舶油污损害赔偿基金支出</t>
  </si>
  <si>
    <t xml:space="preserve">      应急处置费用</t>
  </si>
  <si>
    <t xml:space="preserve">      控制清除污染</t>
  </si>
  <si>
    <t xml:space="preserve">      损失补偿</t>
  </si>
  <si>
    <t xml:space="preserve">      生态恢复</t>
  </si>
  <si>
    <t xml:space="preserve">      监视监测</t>
  </si>
  <si>
    <t xml:space="preserve">      其他船舶油污损害赔偿基金支出</t>
  </si>
  <si>
    <t xml:space="preserve">    民航发展基金支出</t>
  </si>
  <si>
    <t xml:space="preserve">      民航机场建设</t>
  </si>
  <si>
    <t xml:space="preserve">      空管系统建设</t>
  </si>
  <si>
    <t xml:space="preserve">      民航安全</t>
  </si>
  <si>
    <t xml:space="preserve">      航线和机场补贴</t>
  </si>
  <si>
    <t xml:space="preserve">      民航节能减排</t>
  </si>
  <si>
    <t xml:space="preserve">      通用航空发展</t>
  </si>
  <si>
    <t xml:space="preserve">      征管经费</t>
  </si>
  <si>
    <t xml:space="preserve">      其他民航发展基金支出</t>
  </si>
  <si>
    <t xml:space="preserve">    散装水泥专项资金及对应专项债务收入安排的支出</t>
  </si>
  <si>
    <t xml:space="preserve">      建设专用设施</t>
  </si>
  <si>
    <t xml:space="preserve">      专用设备购置和维修</t>
  </si>
  <si>
    <t xml:space="preserve">      贷款贴息</t>
  </si>
  <si>
    <t xml:space="preserve">      技术研发与推广</t>
  </si>
  <si>
    <t xml:space="preserve">      宣传</t>
  </si>
  <si>
    <t xml:space="preserve">      其他散装水泥专项资金支出</t>
  </si>
  <si>
    <t xml:space="preserve">    新型墙体材料专项基金及对应专项债务收入安排的支出</t>
  </si>
  <si>
    <t xml:space="preserve">      技改贴息和补助</t>
  </si>
  <si>
    <t xml:space="preserve">      技术研发和推广</t>
  </si>
  <si>
    <t xml:space="preserve">      示范项目补贴</t>
  </si>
  <si>
    <t xml:space="preserve">      宣传和培训</t>
  </si>
  <si>
    <t xml:space="preserve">      其他新型墙体材料专项基金支出</t>
  </si>
  <si>
    <t xml:space="preserve">    农网还贷资金支出</t>
  </si>
  <si>
    <t xml:space="preserve">      地方农网还贷资金支出</t>
  </si>
  <si>
    <t xml:space="preserve">      其他农网还贷资金支出</t>
  </si>
  <si>
    <t xml:space="preserve">    旅游发展基金支出</t>
  </si>
  <si>
    <t xml:space="preserve">      宣传促销</t>
  </si>
  <si>
    <t xml:space="preserve">      行业规划</t>
  </si>
  <si>
    <t xml:space="preserve">      旅游事业补助</t>
  </si>
  <si>
    <t xml:space="preserve">      地方旅游开发项目补助</t>
  </si>
  <si>
    <t xml:space="preserve">      其他旅游发展基金支出</t>
  </si>
  <si>
    <t xml:space="preserve">    其他政府性基金及对应专项债务收入安排的支出</t>
  </si>
  <si>
    <t xml:space="preserve">    彩票发行销售机构业务费安排的支出</t>
  </si>
  <si>
    <t xml:space="preserve">      福利彩票发行机构的业务费支出</t>
  </si>
  <si>
    <t xml:space="preserve">      体育彩票发行机构的业务费支出</t>
  </si>
  <si>
    <t xml:space="preserve">      福利彩票销售机构的业务费支出</t>
  </si>
  <si>
    <t xml:space="preserve">      体育彩票销售机构的业务费支出</t>
  </si>
  <si>
    <t xml:space="preserve">      彩票兑奖周转金支出</t>
  </si>
  <si>
    <t xml:space="preserve">      彩票发行销售风险基金支出</t>
  </si>
  <si>
    <t xml:space="preserve">      彩票市场调控资金支出</t>
  </si>
  <si>
    <t xml:space="preserve">      其他彩票发行销售机构业务费安排的支出</t>
  </si>
  <si>
    <t xml:space="preserve">    彩票公益金及对应专项债务收入安排的支出</t>
  </si>
  <si>
    <t xml:space="preserve">      用于社会福利的彩票公益金支出</t>
  </si>
  <si>
    <t xml:space="preserve">      用于体育事业的彩票公益金支出</t>
  </si>
  <si>
    <t xml:space="preserve">      用于教育事业的彩票公益金支出</t>
  </si>
  <si>
    <t xml:space="preserve">      用于红十字事业的彩票公益金支出</t>
  </si>
  <si>
    <t xml:space="preserve">      用于残疾人事业的彩票公益金支出</t>
  </si>
  <si>
    <t xml:space="preserve">      用于文化事业的彩票公益金支出</t>
  </si>
  <si>
    <t xml:space="preserve">      用于扶贫的彩票公益金支出</t>
  </si>
  <si>
    <t xml:space="preserve">      用于法律援助的彩票公益金支出</t>
  </si>
  <si>
    <t xml:space="preserve">      用于城乡医疗救助的的彩票公益金支出</t>
  </si>
  <si>
    <t xml:space="preserve">      用于其他社会公益事业的彩票公益金支出</t>
  </si>
  <si>
    <t>附表1-13</t>
  </si>
  <si>
    <t>2017年度政府性基金转移支付预算表</t>
  </si>
  <si>
    <t>……</t>
  </si>
  <si>
    <t>无</t>
  </si>
  <si>
    <t>说明：我县2017年无政府性基金转移支付支出</t>
  </si>
  <si>
    <t>附表1-14</t>
  </si>
  <si>
    <t>2017年度国有资本经营收入预算表</t>
  </si>
  <si>
    <t>一、利润收入</t>
  </si>
  <si>
    <t>二、股利、股息收入</t>
  </si>
  <si>
    <t>三、产权转让收入</t>
  </si>
  <si>
    <t>四、清算收入</t>
  </si>
  <si>
    <t>五、其他国有资本经营预算收入</t>
  </si>
  <si>
    <t>本年收入合计</t>
  </si>
  <si>
    <t xml:space="preserve">    国有资本经营预算转移支付收入</t>
  </si>
  <si>
    <t xml:space="preserve">    上年结转收入</t>
  </si>
  <si>
    <t>附表1-15</t>
  </si>
  <si>
    <t>2017年度国有资本经营支出预算表</t>
  </si>
  <si>
    <t>一、解决历史遗留问题及改革成本支出</t>
  </si>
  <si>
    <t>二、国有企业资本金注入</t>
  </si>
  <si>
    <t>三、国有企业政策性补贴</t>
  </si>
  <si>
    <t>四、金融国有资本经营预算支出</t>
  </si>
  <si>
    <t>五、其他国有资本经营预算支出</t>
  </si>
  <si>
    <t xml:space="preserve">    国有资本经营预算转移支付支出</t>
  </si>
  <si>
    <t xml:space="preserve">    调出资金</t>
  </si>
  <si>
    <t>附表1-16</t>
  </si>
  <si>
    <t>2017年度本级国有资本经营收入预算表</t>
  </si>
  <si>
    <t xml:space="preserve">  其中：其他国有资本经营预算企业利润收</t>
  </si>
  <si>
    <t>…………………</t>
  </si>
  <si>
    <t xml:space="preserve">  其中：国有控股公司股利、股息收入</t>
  </si>
  <si>
    <t xml:space="preserve"> 国有参股公司股利、股息收入</t>
  </si>
  <si>
    <t xml:space="preserve"> 金融企业股利、股息收入</t>
  </si>
  <si>
    <t xml:space="preserve"> 其他国有企业股利、股息收入</t>
  </si>
  <si>
    <t>附表1-17</t>
  </si>
  <si>
    <t>2017年度本级国有资本经营支出预算表</t>
  </si>
  <si>
    <t xml:space="preserve"> 其中：厂办大集体改革支出</t>
  </si>
  <si>
    <t>“三供一业”移交补助支出</t>
  </si>
  <si>
    <t>国有企业办职教幼教补助支出</t>
  </si>
  <si>
    <t>国有企业办公共服务机构移交补助支出</t>
  </si>
  <si>
    <t>国有企业退休人员社会化管理补助支出</t>
  </si>
  <si>
    <t>国有企业棚户区改造支出</t>
  </si>
  <si>
    <t>国有企业改革成本支出</t>
  </si>
  <si>
    <t>离休干部医药补助支出</t>
  </si>
  <si>
    <t>其他解决历史遗留问题及改革成本支出</t>
  </si>
  <si>
    <t xml:space="preserve"> 其中：国有经济结构调整支出</t>
  </si>
  <si>
    <t>公益性设施投资支出</t>
  </si>
  <si>
    <t>前瞻性战略性产业发展支出</t>
  </si>
  <si>
    <t>生态环境保护支出</t>
  </si>
  <si>
    <t>支持科技进步支出</t>
  </si>
  <si>
    <t>保障国有经济安全支出</t>
  </si>
  <si>
    <t>对外投资合作支出</t>
  </si>
  <si>
    <t>其他国有企业资本金注入</t>
  </si>
  <si>
    <t xml:space="preserve"> 其中：国有企业政策性补贴</t>
  </si>
  <si>
    <t xml:space="preserve"> 其中：资本性支出</t>
  </si>
  <si>
    <t xml:space="preserve">       改革性支出</t>
  </si>
  <si>
    <t xml:space="preserve">      其他金融国有资本经营预算支出</t>
  </si>
  <si>
    <t xml:space="preserve">  其中：其他国有资本经营预算支出</t>
  </si>
  <si>
    <t>本年支出总计</t>
  </si>
  <si>
    <t>附表1-18</t>
  </si>
  <si>
    <t>2017年度社会保险基金预算收入表</t>
  </si>
  <si>
    <t>一、企业职工基本养老保险基金收入</t>
  </si>
  <si>
    <t>二、城乡居民基本养老保险基金收入</t>
  </si>
  <si>
    <t>三、机关事业单位基本养老保险基金收入</t>
  </si>
  <si>
    <t>四、职工基本医疗保险基金收入</t>
  </si>
  <si>
    <t>五、居民基本医疗保险基金收入</t>
  </si>
  <si>
    <r>
      <rPr>
        <sz val="11"/>
        <color indexed="8"/>
        <rFont val="Times New Roman"/>
        <charset val="134"/>
      </rPr>
      <t xml:space="preserve"> (</t>
    </r>
    <r>
      <rPr>
        <sz val="11"/>
        <color indexed="8"/>
        <rFont val="宋体"/>
        <charset val="134"/>
      </rPr>
      <t>一</t>
    </r>
    <r>
      <rPr>
        <sz val="11"/>
        <color indexed="8"/>
        <rFont val="Times New Roman"/>
        <charset val="134"/>
      </rPr>
      <t xml:space="preserve">) </t>
    </r>
    <r>
      <rPr>
        <sz val="11"/>
        <color indexed="8"/>
        <rFont val="宋体"/>
        <charset val="134"/>
      </rPr>
      <t>城乡居民基本医疗保险基金收入</t>
    </r>
  </si>
  <si>
    <t>(二) 新型农村合作医疗基金收入</t>
  </si>
  <si>
    <r>
      <rPr>
        <sz val="11"/>
        <color indexed="8"/>
        <rFont val="Times New Roman"/>
        <charset val="134"/>
      </rPr>
      <t xml:space="preserve"> (</t>
    </r>
    <r>
      <rPr>
        <sz val="11"/>
        <color indexed="8"/>
        <rFont val="宋体"/>
        <charset val="134"/>
      </rPr>
      <t>三</t>
    </r>
    <r>
      <rPr>
        <sz val="11"/>
        <color indexed="8"/>
        <rFont val="Times New Roman"/>
        <charset val="134"/>
      </rPr>
      <t xml:space="preserve">) </t>
    </r>
    <r>
      <rPr>
        <sz val="11"/>
        <color indexed="8"/>
        <rFont val="宋体"/>
        <charset val="134"/>
      </rPr>
      <t>城镇居民基本医疗保险基金收入</t>
    </r>
  </si>
  <si>
    <t>六、工伤保险基金收入</t>
  </si>
  <si>
    <t>七、失业保险基金收入</t>
  </si>
  <si>
    <t>八、生育保险基金收入</t>
  </si>
  <si>
    <t>合    计</t>
  </si>
  <si>
    <t>附表1-19</t>
  </si>
  <si>
    <t>2017年度社会保险基金预算支出表</t>
  </si>
  <si>
    <t>一、企业职工基本养老保险基金支出</t>
  </si>
  <si>
    <t>二、城乡居民基本养老保险基金支出</t>
  </si>
  <si>
    <t>三、机关事业单位基本养老保险基金支出</t>
  </si>
  <si>
    <t>四、职工基本医疗保险基金支出</t>
  </si>
  <si>
    <t>五、居民基本医疗保险基金支出</t>
  </si>
  <si>
    <t xml:space="preserve"> (一) 城乡居民基本医疗保险基金支出</t>
  </si>
  <si>
    <t>(二) 新型农村合作医疗基金支出</t>
  </si>
  <si>
    <t xml:space="preserve"> (三) 城镇居民基本医疗保险基金支出</t>
  </si>
  <si>
    <t>六、工伤保险基金支出</t>
  </si>
  <si>
    <t>七、失业保险基金支出</t>
  </si>
  <si>
    <t>八、生育保险基金支出</t>
  </si>
  <si>
    <t>合  计</t>
  </si>
  <si>
    <t>附表1-20</t>
  </si>
  <si>
    <t>2017年度本级社会保险基金预算收入表</t>
  </si>
  <si>
    <t>项　目</t>
  </si>
  <si>
    <t xml:space="preserve">    其中：保险费收入</t>
  </si>
  <si>
    <t xml:space="preserve">          财政补贴收入</t>
  </si>
  <si>
    <t xml:space="preserve">          利息收入</t>
  </si>
  <si>
    <t xml:space="preserve">          其他收入</t>
  </si>
  <si>
    <t xml:space="preserve">          动用上年结余收入</t>
  </si>
  <si>
    <t xml:space="preserve"> (一) 城乡居民基本医疗保险基金收入</t>
  </si>
  <si>
    <t xml:space="preserve"> (三) 城镇居民基本医疗保险基金收入</t>
  </si>
  <si>
    <t>附表1-21</t>
  </si>
  <si>
    <t>2017年度本级社会保险基金预算支出表</t>
  </si>
  <si>
    <t xml:space="preserve">    其中：基本养老金</t>
  </si>
  <si>
    <t xml:space="preserve">          医疗补助金</t>
  </si>
  <si>
    <t xml:space="preserve">          丧葬抚恤补助</t>
  </si>
  <si>
    <t xml:space="preserve">          其他企业职工基本养老保险基金支出</t>
  </si>
  <si>
    <t xml:space="preserve">    其中：基础养老金支出</t>
  </si>
  <si>
    <t xml:space="preserve">          个人账户养老金支出</t>
  </si>
  <si>
    <t xml:space="preserve">          丧葬抚恤补助支出</t>
  </si>
  <si>
    <t xml:space="preserve">          其他城乡居民基本养老保险基金支出</t>
  </si>
  <si>
    <t xml:space="preserve">    其中：基本养老金支出</t>
  </si>
  <si>
    <t xml:space="preserve">          其他机关事业单位基本养老保险基金支出</t>
  </si>
  <si>
    <t xml:space="preserve">    其中：城镇职工基本医疗保险统筹基金</t>
  </si>
  <si>
    <t xml:space="preserve">          城镇职工医疗保险个人账户基金</t>
  </si>
  <si>
    <t xml:space="preserve">          其他城镇职工基本医疗保险基金支出</t>
  </si>
  <si>
    <t xml:space="preserve">        其中：城乡居民基本医疗保险基金医疗待遇支出</t>
  </si>
  <si>
    <t xml:space="preserve">              大病医疗保险支出</t>
  </si>
  <si>
    <t xml:space="preserve">              其他城乡居民基本医疗保险基金支出</t>
  </si>
  <si>
    <t xml:space="preserve">        其中：新型农村合作医疗基金医疗待遇支出</t>
  </si>
  <si>
    <t xml:space="preserve">              其他新型农村合作医疗基金支出</t>
  </si>
  <si>
    <t xml:space="preserve">        其中：城镇居民基本医疗保险基金医疗待遇支出</t>
  </si>
  <si>
    <t xml:space="preserve">              其他城镇居民基本医疗保险基金支出</t>
  </si>
  <si>
    <t xml:space="preserve">    其中：工伤保险基金支出</t>
  </si>
  <si>
    <t xml:space="preserve">          工伤保险待遇</t>
  </si>
  <si>
    <t xml:space="preserve">          劳动能力鉴定支出</t>
  </si>
  <si>
    <t xml:space="preserve">          工伤预防费用支出</t>
  </si>
  <si>
    <t xml:space="preserve">          其他工伤保险基金支出</t>
  </si>
  <si>
    <t xml:space="preserve">    其中：失业保险金</t>
  </si>
  <si>
    <t xml:space="preserve">          医疗保险费</t>
  </si>
  <si>
    <t xml:space="preserve">          职业培训和职业介绍补贴</t>
  </si>
  <si>
    <t xml:space="preserve">          其他失业保险基金支出</t>
  </si>
  <si>
    <t xml:space="preserve">    其中：生育保险基金支出</t>
  </si>
  <si>
    <t xml:space="preserve">          生育医疗费用支出</t>
  </si>
  <si>
    <t xml:space="preserve">          生育津贴支出</t>
  </si>
  <si>
    <t xml:space="preserve">          其他生育保险基金支出</t>
  </si>
  <si>
    <t>附表1-22</t>
  </si>
  <si>
    <t>2016-2017年政府一般债务余额和限额情况表</t>
  </si>
  <si>
    <t>一、政府债务余额情况</t>
  </si>
  <si>
    <t>1、2016年末一般债务余额</t>
  </si>
  <si>
    <t>2、2017年新增一般债务额</t>
  </si>
  <si>
    <t>3、2017年偿还一般债务本金</t>
  </si>
  <si>
    <t>4、2017年末一般债务余额</t>
  </si>
  <si>
    <t>二、政府债务限额情况</t>
  </si>
  <si>
    <t>1．2016年一般债务限额</t>
  </si>
  <si>
    <t>2．2017年新增一般债务限额</t>
  </si>
  <si>
    <t>3．2017年一般债务限额</t>
  </si>
  <si>
    <t>附表1-23</t>
  </si>
  <si>
    <t>2016-2017年政府专项债务余额和限额情况表</t>
  </si>
  <si>
    <t>1、2016年末专项债务余额</t>
  </si>
  <si>
    <t>2、2017年新增专项债务额</t>
  </si>
  <si>
    <t>3、2017年偿还专项债务本金</t>
  </si>
  <si>
    <t>4、2017年末专项债务余额</t>
  </si>
  <si>
    <t>1．2016年专项债务限额</t>
  </si>
  <si>
    <t>2．2017年新增专项债务限额</t>
  </si>
  <si>
    <t>3．2017年专项债务限额</t>
  </si>
</sst>
</file>

<file path=xl/styles.xml><?xml version="1.0" encoding="utf-8"?>
<styleSheet xmlns="http://schemas.openxmlformats.org/spreadsheetml/2006/main">
  <numFmts count="28">
    <numFmt numFmtId="176" formatCode="\ \ \ \ @"/>
    <numFmt numFmtId="177" formatCode="\ \ @"/>
    <numFmt numFmtId="178" formatCode="0_ "/>
    <numFmt numFmtId="179" formatCode="#,##0_);[Red]\(#,##0\)"/>
    <numFmt numFmtId="180" formatCode="#,##0_ ;[Red]\-#,##0\ "/>
    <numFmt numFmtId="181" formatCode="#,##0;\(#,##0\)"/>
    <numFmt numFmtId="182" formatCode="\$#,##0.00;\(\$#,##0.00\)"/>
    <numFmt numFmtId="183" formatCode="_-\¥* #,##0_-;\-\¥* #,##0_-;_-\¥* &quot;-&quot;_-;_-@_-"/>
    <numFmt numFmtId="184" formatCode="_-* #,##0_-;\-* #,##0_-;_-* &quot;-&quot;_-;_-@_-"/>
    <numFmt numFmtId="185" formatCode="0.0"/>
    <numFmt numFmtId="186" formatCode="#,##0.000_ "/>
    <numFmt numFmtId="187" formatCode="_(&quot;$&quot;* #,##0.00_);_(&quot;$&quot;* \(#,##0.00\);_(&quot;$&quot;* &quot;-&quot;??_);_(@_)"/>
    <numFmt numFmtId="188" formatCode="0.00_);[Red]\(0.00\)"/>
    <numFmt numFmtId="189" formatCode="_(* #,##0.00_);_(* \(#,##0.00\);_(* &quot;-&quot;??_);_(@_)"/>
    <numFmt numFmtId="43" formatCode="_ * #,##0.00_ ;_ * \-#,##0.00_ ;_ * &quot;-&quot;??_ ;_ @_ "/>
    <numFmt numFmtId="44" formatCode="_ &quot;￥&quot;* #,##0.00_ ;_ &quot;￥&quot;* \-#,##0.00_ ;_ &quot;￥&quot;* &quot;-&quot;??_ ;_ @_ "/>
    <numFmt numFmtId="190" formatCode="\$#,##0;\(\$#,##0\)"/>
    <numFmt numFmtId="191" formatCode="_-* #,##0.00_-;\-* #,##0.00_-;_-* &quot;-&quot;??_-;_-@_-"/>
    <numFmt numFmtId="192" formatCode="0_);[Red]\(0\)"/>
    <numFmt numFmtId="193" formatCode="#,##0;\-#,##0;&quot;-&quot;"/>
    <numFmt numFmtId="194" formatCode="0.00_ "/>
    <numFmt numFmtId="195" formatCode="_-* #,##0.0000_-;\-* #,##0.0000_-;_-* &quot;-&quot;??_-;_-@_-"/>
    <numFmt numFmtId="196" formatCode="#,##0_ "/>
    <numFmt numFmtId="41" formatCode="_ * #,##0_ ;_ * \-#,##0_ ;_ * &quot;-&quot;_ ;_ @_ "/>
    <numFmt numFmtId="197" formatCode="_-&quot;$&quot;* #,##0_-;\-&quot;$&quot;* #,##0_-;_-&quot;$&quot;* &quot;-&quot;_-;_-@_-"/>
    <numFmt numFmtId="42" formatCode="_ &quot;￥&quot;* #,##0_ ;_ &quot;￥&quot;* \-#,##0_ ;_ &quot;￥&quot;* &quot;-&quot;_ ;_ @_ "/>
    <numFmt numFmtId="198" formatCode="0.00_ ;[Red]\-0.00\ "/>
    <numFmt numFmtId="199" formatCode="_ \¥* #,##0.00_ ;_ \¥* \-#,##0.00_ ;_ \¥* &quot;-&quot;??_ ;_ @_ "/>
  </numFmts>
  <fonts count="104">
    <font>
      <sz val="12"/>
      <name val="宋体"/>
      <charset val="134"/>
    </font>
    <font>
      <sz val="16"/>
      <color theme="1"/>
      <name val="方正小标宋_GBK"/>
      <charset val="134"/>
    </font>
    <font>
      <sz val="9"/>
      <color theme="1"/>
      <name val="Arial"/>
      <charset val="134"/>
    </font>
    <font>
      <sz val="12"/>
      <color theme="1"/>
      <name val="宋体"/>
      <charset val="134"/>
    </font>
    <font>
      <b/>
      <sz val="12"/>
      <color theme="1"/>
      <name val="宋体"/>
      <charset val="134"/>
      <scheme val="minor"/>
    </font>
    <font>
      <sz val="12"/>
      <color theme="1"/>
      <name val="宋体"/>
      <charset val="134"/>
      <scheme val="minor"/>
    </font>
    <font>
      <sz val="12"/>
      <name val="宋体"/>
      <charset val="134"/>
      <scheme val="minor"/>
    </font>
    <font>
      <sz val="16"/>
      <color indexed="8"/>
      <name val="方正小标宋_GBK"/>
      <charset val="134"/>
    </font>
    <font>
      <sz val="12"/>
      <color indexed="9"/>
      <name val="宋体"/>
      <charset val="134"/>
    </font>
    <font>
      <sz val="11"/>
      <color indexed="8"/>
      <name val="黑体"/>
      <charset val="134"/>
    </font>
    <font>
      <b/>
      <sz val="11"/>
      <name val="宋体"/>
      <charset val="134"/>
    </font>
    <font>
      <b/>
      <sz val="11"/>
      <name val="宋体"/>
      <charset val="134"/>
      <scheme val="minor"/>
    </font>
    <font>
      <b/>
      <sz val="11"/>
      <color indexed="8"/>
      <name val="宋体"/>
      <charset val="134"/>
    </font>
    <font>
      <sz val="11"/>
      <name val="宋体"/>
      <charset val="134"/>
    </font>
    <font>
      <sz val="11"/>
      <color indexed="8"/>
      <name val="Times New Roman"/>
      <charset val="134"/>
    </font>
    <font>
      <sz val="11"/>
      <color indexed="8"/>
      <name val="宋体"/>
      <charset val="134"/>
    </font>
    <font>
      <b/>
      <sz val="12"/>
      <name val="宋体"/>
      <charset val="134"/>
    </font>
    <font>
      <sz val="18"/>
      <name val="方正小标宋_GBK"/>
      <charset val="134"/>
    </font>
    <font>
      <sz val="11"/>
      <color indexed="8"/>
      <name val="宋体"/>
      <charset val="134"/>
      <scheme val="minor"/>
    </font>
    <font>
      <sz val="11"/>
      <name val="宋体"/>
      <charset val="134"/>
      <scheme val="minor"/>
    </font>
    <font>
      <sz val="10"/>
      <name val="宋体"/>
      <charset val="134"/>
      <scheme val="minor"/>
    </font>
    <font>
      <sz val="16"/>
      <color indexed="8"/>
      <name val="方正小标宋简体"/>
      <charset val="134"/>
    </font>
    <font>
      <sz val="12"/>
      <color indexed="8"/>
      <name val="宋体"/>
      <charset val="134"/>
    </font>
    <font>
      <b/>
      <sz val="11"/>
      <color indexed="8"/>
      <name val="宋体"/>
      <charset val="134"/>
      <scheme val="minor"/>
    </font>
    <font>
      <b/>
      <sz val="12"/>
      <color indexed="8"/>
      <name val="宋体"/>
      <charset val="134"/>
      <scheme val="minor"/>
    </font>
    <font>
      <sz val="9"/>
      <color indexed="8"/>
      <name val="Times New Roman"/>
      <charset val="134"/>
    </font>
    <font>
      <sz val="12"/>
      <color indexed="8"/>
      <name val="Times New Roman"/>
      <charset val="134"/>
    </font>
    <font>
      <sz val="16"/>
      <color indexed="8"/>
      <name val="Times New Roman"/>
      <charset val="134"/>
    </font>
    <font>
      <b/>
      <sz val="11"/>
      <color indexed="8"/>
      <name val="Times New Roman"/>
      <charset val="134"/>
    </font>
    <font>
      <b/>
      <sz val="11"/>
      <name val="Times New Roman"/>
      <charset val="134"/>
    </font>
    <font>
      <sz val="11"/>
      <name val="Times New Roman"/>
      <charset val="134"/>
    </font>
    <font>
      <sz val="9"/>
      <color indexed="8"/>
      <name val="宋体"/>
      <charset val="134"/>
    </font>
    <font>
      <sz val="10"/>
      <name val="宋体"/>
      <charset val="134"/>
    </font>
    <font>
      <sz val="18"/>
      <name val="方正小标宋简体"/>
      <charset val="134"/>
    </font>
    <font>
      <sz val="12"/>
      <name val="黑体"/>
      <charset val="134"/>
    </font>
    <font>
      <b/>
      <sz val="11"/>
      <name val="宋体"/>
      <charset val="134"/>
      <scheme val="major"/>
    </font>
    <font>
      <b/>
      <sz val="12"/>
      <name val="黑体"/>
      <charset val="134"/>
    </font>
    <font>
      <b/>
      <sz val="13"/>
      <name val="宋体"/>
      <charset val="134"/>
    </font>
    <font>
      <sz val="11"/>
      <name val="宋体"/>
      <charset val="134"/>
      <scheme val="major"/>
    </font>
    <font>
      <sz val="11"/>
      <name val="黑体"/>
      <charset val="134"/>
    </font>
    <font>
      <b/>
      <sz val="15"/>
      <color indexed="56"/>
      <name val="宋体"/>
      <charset val="134"/>
    </font>
    <font>
      <b/>
      <sz val="13"/>
      <color indexed="54"/>
      <name val="宋体"/>
      <charset val="134"/>
    </font>
    <font>
      <b/>
      <sz val="13"/>
      <color theme="3"/>
      <name val="宋体"/>
      <charset val="134"/>
      <scheme val="minor"/>
    </font>
    <font>
      <sz val="11"/>
      <color theme="0"/>
      <name val="宋体"/>
      <charset val="0"/>
      <scheme val="minor"/>
    </font>
    <font>
      <sz val="11"/>
      <color theme="1"/>
      <name val="宋体"/>
      <charset val="0"/>
      <scheme val="minor"/>
    </font>
    <font>
      <sz val="10"/>
      <name val="Times New Roman"/>
      <charset val="134"/>
    </font>
    <font>
      <b/>
      <sz val="15"/>
      <color theme="3"/>
      <name val="宋体"/>
      <charset val="134"/>
      <scheme val="minor"/>
    </font>
    <font>
      <b/>
      <sz val="11"/>
      <color indexed="56"/>
      <name val="宋体"/>
      <charset val="134"/>
    </font>
    <font>
      <sz val="12"/>
      <name val="Arial"/>
      <charset val="134"/>
    </font>
    <font>
      <b/>
      <sz val="15"/>
      <color indexed="62"/>
      <name val="宋体"/>
      <charset val="134"/>
    </font>
    <font>
      <b/>
      <sz val="11"/>
      <color rgb="FFFFFFFF"/>
      <name val="宋体"/>
      <charset val="0"/>
      <scheme val="minor"/>
    </font>
    <font>
      <sz val="10"/>
      <name val="Arial"/>
      <charset val="134"/>
    </font>
    <font>
      <b/>
      <sz val="11"/>
      <color theme="1"/>
      <name val="宋体"/>
      <charset val="0"/>
      <scheme val="minor"/>
    </font>
    <font>
      <sz val="11"/>
      <color rgb="FF006100"/>
      <name val="宋体"/>
      <charset val="0"/>
      <scheme val="minor"/>
    </font>
    <font>
      <sz val="11"/>
      <color indexed="9"/>
      <name val="宋体"/>
      <charset val="134"/>
    </font>
    <font>
      <sz val="11"/>
      <color indexed="42"/>
      <name val="宋体"/>
      <charset val="134"/>
    </font>
    <font>
      <sz val="11"/>
      <color rgb="FF3F3F76"/>
      <name val="宋体"/>
      <charset val="0"/>
      <scheme val="minor"/>
    </font>
    <font>
      <sz val="11"/>
      <color rgb="FFFA7D00"/>
      <name val="宋体"/>
      <charset val="0"/>
      <scheme val="minor"/>
    </font>
    <font>
      <b/>
      <sz val="11"/>
      <color indexed="63"/>
      <name val="宋体"/>
      <charset val="134"/>
    </font>
    <font>
      <b/>
      <sz val="11"/>
      <color indexed="42"/>
      <name val="宋体"/>
      <charset val="134"/>
    </font>
    <font>
      <b/>
      <sz val="13"/>
      <color indexed="56"/>
      <name val="宋体"/>
      <charset val="134"/>
    </font>
    <font>
      <sz val="11"/>
      <color indexed="17"/>
      <name val="宋体"/>
      <charset val="134"/>
    </font>
    <font>
      <u/>
      <sz val="11"/>
      <color rgb="FF0000FF"/>
      <name val="宋体"/>
      <charset val="0"/>
      <scheme val="minor"/>
    </font>
    <font>
      <b/>
      <sz val="18"/>
      <color indexed="56"/>
      <name val="宋体"/>
      <charset val="134"/>
    </font>
    <font>
      <sz val="11"/>
      <color indexed="20"/>
      <name val="宋体"/>
      <charset val="134"/>
    </font>
    <font>
      <b/>
      <sz val="11"/>
      <color indexed="52"/>
      <name val="宋体"/>
      <charset val="134"/>
    </font>
    <font>
      <u/>
      <sz val="12"/>
      <color indexed="36"/>
      <name val="宋体"/>
      <charset val="134"/>
    </font>
    <font>
      <b/>
      <sz val="18"/>
      <color theme="3"/>
      <name val="宋体"/>
      <charset val="134"/>
      <scheme val="minor"/>
    </font>
    <font>
      <b/>
      <sz val="11"/>
      <color theme="3"/>
      <name val="宋体"/>
      <charset val="134"/>
      <scheme val="minor"/>
    </font>
    <font>
      <b/>
      <sz val="18"/>
      <color indexed="62"/>
      <name val="宋体"/>
      <charset val="134"/>
    </font>
    <font>
      <sz val="11"/>
      <color theme="1"/>
      <name val="宋体"/>
      <charset val="134"/>
      <scheme val="minor"/>
    </font>
    <font>
      <sz val="7"/>
      <name val="Small Fonts"/>
      <charset val="134"/>
    </font>
    <font>
      <sz val="10"/>
      <name val="MS Sans Serif"/>
      <charset val="134"/>
    </font>
    <font>
      <sz val="11"/>
      <color indexed="62"/>
      <name val="宋体"/>
      <charset val="134"/>
    </font>
    <font>
      <sz val="9"/>
      <name val="宋体"/>
      <charset val="134"/>
    </font>
    <font>
      <b/>
      <sz val="11"/>
      <color rgb="FF3F3F3F"/>
      <name val="宋体"/>
      <charset val="0"/>
      <scheme val="minor"/>
    </font>
    <font>
      <sz val="11"/>
      <color rgb="FF9C0006"/>
      <name val="宋体"/>
      <charset val="0"/>
      <scheme val="minor"/>
    </font>
    <font>
      <sz val="11"/>
      <color rgb="FFFF0000"/>
      <name val="宋体"/>
      <charset val="0"/>
      <scheme val="minor"/>
    </font>
    <font>
      <sz val="12"/>
      <name val="Helv"/>
      <charset val="134"/>
    </font>
    <font>
      <i/>
      <sz val="11"/>
      <color indexed="23"/>
      <name val="宋体"/>
      <charset val="134"/>
    </font>
    <font>
      <b/>
      <sz val="15"/>
      <color indexed="54"/>
      <name val="宋体"/>
      <charset val="134"/>
    </font>
    <font>
      <sz val="11"/>
      <color indexed="52"/>
      <name val="宋体"/>
      <charset val="134"/>
    </font>
    <font>
      <b/>
      <sz val="18"/>
      <name val="Arial"/>
      <charset val="134"/>
    </font>
    <font>
      <i/>
      <sz val="11"/>
      <color rgb="FF7F7F7F"/>
      <name val="宋体"/>
      <charset val="0"/>
      <scheme val="minor"/>
    </font>
    <font>
      <sz val="10"/>
      <color indexed="8"/>
      <name val="Arial"/>
      <charset val="134"/>
    </font>
    <font>
      <b/>
      <sz val="11"/>
      <color indexed="9"/>
      <name val="宋体"/>
      <charset val="134"/>
    </font>
    <font>
      <sz val="12"/>
      <color indexed="20"/>
      <name val="宋体"/>
      <charset val="134"/>
    </font>
    <font>
      <b/>
      <sz val="13"/>
      <color indexed="62"/>
      <name val="宋体"/>
      <charset val="134"/>
    </font>
    <font>
      <sz val="12"/>
      <name val="Courier"/>
      <charset val="134"/>
    </font>
    <font>
      <b/>
      <sz val="12"/>
      <name val="Arial"/>
      <charset val="134"/>
    </font>
    <font>
      <b/>
      <sz val="11"/>
      <color rgb="FFFA7D00"/>
      <name val="宋体"/>
      <charset val="0"/>
      <scheme val="minor"/>
    </font>
    <font>
      <sz val="11"/>
      <color indexed="60"/>
      <name val="宋体"/>
      <charset val="134"/>
    </font>
    <font>
      <sz val="11"/>
      <color rgb="FF9C6500"/>
      <name val="宋体"/>
      <charset val="0"/>
      <scheme val="minor"/>
    </font>
    <font>
      <b/>
      <sz val="11"/>
      <color indexed="54"/>
      <name val="宋体"/>
      <charset val="134"/>
    </font>
    <font>
      <b/>
      <sz val="18"/>
      <color theme="3"/>
      <name val="宋体"/>
      <charset val="134"/>
      <scheme val="major"/>
    </font>
    <font>
      <sz val="12"/>
      <color indexed="17"/>
      <name val="宋体"/>
      <charset val="134"/>
    </font>
    <font>
      <u/>
      <sz val="12"/>
      <color indexed="12"/>
      <name val="宋体"/>
      <charset val="134"/>
    </font>
    <font>
      <sz val="11"/>
      <color indexed="10"/>
      <name val="宋体"/>
      <charset val="134"/>
    </font>
    <font>
      <sz val="18"/>
      <color indexed="54"/>
      <name val="宋体"/>
      <charset val="134"/>
    </font>
    <font>
      <b/>
      <sz val="21"/>
      <name val="楷体_GB2312"/>
      <charset val="134"/>
    </font>
    <font>
      <b/>
      <sz val="11"/>
      <color indexed="62"/>
      <name val="宋体"/>
      <charset val="134"/>
    </font>
    <font>
      <sz val="12"/>
      <name val="奔覆眉"/>
      <charset val="134"/>
    </font>
    <font>
      <u/>
      <sz val="11"/>
      <color rgb="FF800080"/>
      <name val="宋体"/>
      <charset val="0"/>
      <scheme val="minor"/>
    </font>
    <font>
      <sz val="8"/>
      <name val="Times New Roman"/>
      <charset val="134"/>
    </font>
  </fonts>
  <fills count="57">
    <fill>
      <patternFill patternType="none"/>
    </fill>
    <fill>
      <patternFill patternType="gray125"/>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6"/>
        <bgColor indexed="64"/>
      </patternFill>
    </fill>
    <fill>
      <patternFill patternType="solid">
        <fgColor rgb="FFA5A5A5"/>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indexed="29"/>
        <bgColor indexed="64"/>
      </patternFill>
    </fill>
    <fill>
      <patternFill patternType="solid">
        <fgColor theme="4"/>
        <bgColor indexed="64"/>
      </patternFill>
    </fill>
    <fill>
      <patternFill patternType="solid">
        <fgColor rgb="FFC6EFCE"/>
        <bgColor indexed="64"/>
      </patternFill>
    </fill>
    <fill>
      <patternFill patternType="solid">
        <fgColor indexed="51"/>
        <bgColor indexed="64"/>
      </patternFill>
    </fill>
    <fill>
      <patternFill patternType="solid">
        <fgColor theme="6" tint="0.799981688894314"/>
        <bgColor indexed="64"/>
      </patternFill>
    </fill>
    <fill>
      <patternFill patternType="solid">
        <fgColor indexed="49"/>
        <bgColor indexed="64"/>
      </patternFill>
    </fill>
    <fill>
      <patternFill patternType="solid">
        <fgColor rgb="FFFFCC99"/>
        <bgColor indexed="64"/>
      </patternFill>
    </fill>
    <fill>
      <patternFill patternType="solid">
        <fgColor theme="7"/>
        <bgColor indexed="64"/>
      </patternFill>
    </fill>
    <fill>
      <patternFill patternType="solid">
        <fgColor theme="7" tint="0.399975585192419"/>
        <bgColor indexed="64"/>
      </patternFill>
    </fill>
    <fill>
      <patternFill patternType="solid">
        <fgColor indexed="22"/>
        <bgColor indexed="64"/>
      </patternFill>
    </fill>
    <fill>
      <patternFill patternType="solid">
        <fgColor indexed="30"/>
        <bgColor indexed="64"/>
      </patternFill>
    </fill>
    <fill>
      <patternFill patternType="solid">
        <fgColor theme="9" tint="0.399975585192419"/>
        <bgColor indexed="64"/>
      </patternFill>
    </fill>
    <fill>
      <patternFill patternType="solid">
        <fgColor indexed="55"/>
        <bgColor indexed="64"/>
      </patternFill>
    </fill>
    <fill>
      <patternFill patternType="solid">
        <fgColor indexed="42"/>
        <bgColor indexed="64"/>
      </patternFill>
    </fill>
    <fill>
      <patternFill patternType="solid">
        <fgColor indexed="10"/>
        <bgColor indexed="64"/>
      </patternFill>
    </fill>
    <fill>
      <patternFill patternType="solid">
        <fgColor theme="4" tint="0.399975585192419"/>
        <bgColor indexed="64"/>
      </patternFill>
    </fill>
    <fill>
      <patternFill patternType="solid">
        <fgColor indexed="45"/>
        <bgColor indexed="64"/>
      </patternFill>
    </fill>
    <fill>
      <patternFill patternType="solid">
        <fgColor indexed="9"/>
        <bgColor indexed="64"/>
      </patternFill>
    </fill>
    <fill>
      <patternFill patternType="solid">
        <fgColor theme="7" tint="0.599993896298105"/>
        <bgColor indexed="64"/>
      </patternFill>
    </fill>
    <fill>
      <patternFill patternType="solid">
        <fgColor indexed="46"/>
        <bgColor indexed="64"/>
      </patternFill>
    </fill>
    <fill>
      <patternFill patternType="solid">
        <fgColor indexed="36"/>
        <bgColor indexed="64"/>
      </patternFill>
    </fill>
    <fill>
      <patternFill patternType="solid">
        <fgColor indexed="31"/>
        <bgColor indexed="64"/>
      </patternFill>
    </fill>
    <fill>
      <patternFill patternType="solid">
        <fgColor theme="6" tint="0.599993896298105"/>
        <bgColor indexed="64"/>
      </patternFill>
    </fill>
    <fill>
      <patternFill patternType="solid">
        <fgColor indexed="47"/>
        <bgColor indexed="64"/>
      </patternFill>
    </fill>
    <fill>
      <patternFill patternType="solid">
        <fgColor indexed="57"/>
        <bgColor indexed="64"/>
      </patternFill>
    </fill>
    <fill>
      <patternFill patternType="solid">
        <fgColor rgb="FFF2F2F2"/>
        <bgColor indexed="64"/>
      </patternFill>
    </fill>
    <fill>
      <patternFill patternType="solid">
        <fgColor rgb="FFFFC7CE"/>
        <bgColor indexed="64"/>
      </patternFill>
    </fill>
    <fill>
      <patternFill patternType="solid">
        <fgColor indexed="27"/>
        <bgColor indexed="64"/>
      </patternFill>
    </fill>
    <fill>
      <patternFill patternType="solid">
        <fgColor theme="7" tint="0.799981688894314"/>
        <bgColor indexed="64"/>
      </patternFill>
    </fill>
    <fill>
      <patternFill patternType="solid">
        <fgColor indexed="62"/>
        <bgColor indexed="64"/>
      </patternFill>
    </fill>
    <fill>
      <patternFill patternType="solid">
        <fgColor theme="5" tint="0.799981688894314"/>
        <bgColor indexed="64"/>
      </patternFill>
    </fill>
    <fill>
      <patternFill patternType="solid">
        <fgColor theme="5"/>
        <bgColor indexed="64"/>
      </patternFill>
    </fill>
    <fill>
      <patternFill patternType="solid">
        <fgColor indexed="26"/>
        <bgColor indexed="64"/>
      </patternFill>
    </fill>
    <fill>
      <patternFill patternType="solid">
        <fgColor rgb="FFFFFFCC"/>
        <bgColor indexed="64"/>
      </patternFill>
    </fill>
    <fill>
      <patternFill patternType="solid">
        <fgColor theme="9" tint="0.799981688894314"/>
        <bgColor indexed="64"/>
      </patternFill>
    </fill>
    <fill>
      <patternFill patternType="solid">
        <fgColor indexed="43"/>
        <bgColor indexed="64"/>
      </patternFill>
    </fill>
    <fill>
      <patternFill patternType="solid">
        <fgColor theme="5" tint="0.599993896298105"/>
        <bgColor indexed="64"/>
      </patternFill>
    </fill>
    <fill>
      <patternFill patternType="solid">
        <fgColor rgb="FFFFEB9C"/>
        <bgColor indexed="64"/>
      </patternFill>
    </fill>
    <fill>
      <patternFill patternType="solid">
        <fgColor indexed="44"/>
        <bgColor indexed="64"/>
      </patternFill>
    </fill>
    <fill>
      <patternFill patternType="solid">
        <fgColor theme="4" tint="0.599993896298105"/>
        <bgColor indexed="64"/>
      </patternFill>
    </fill>
    <fill>
      <patternFill patternType="solid">
        <fgColor indexed="11"/>
        <bgColor indexed="64"/>
      </patternFill>
    </fill>
    <fill>
      <patternFill patternType="solid">
        <fgColor indexed="52"/>
        <bgColor indexed="64"/>
      </patternFill>
    </fill>
    <fill>
      <patternFill patternType="solid">
        <fgColor indexed="53"/>
        <bgColor indexed="64"/>
      </patternFill>
    </fill>
    <fill>
      <patternFill patternType="solid">
        <fgColor indexed="54"/>
        <bgColor indexed="64"/>
      </patternFill>
    </fill>
    <fill>
      <patternFill patternType="solid">
        <fgColor theme="6" tint="0.399975585192419"/>
        <bgColor indexed="64"/>
      </patternFill>
    </fill>
    <fill>
      <patternFill patternType="solid">
        <fgColor theme="9"/>
        <bgColor indexed="64"/>
      </patternFill>
    </fill>
    <fill>
      <patternFill patternType="solid">
        <fgColor theme="9" tint="0.599993896298105"/>
        <bgColor indexed="64"/>
      </patternFill>
    </fill>
  </fills>
  <borders count="31">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right/>
      <top/>
      <bottom style="thick">
        <color indexed="62"/>
      </bottom>
      <diagonal/>
    </border>
    <border>
      <left/>
      <right/>
      <top/>
      <bottom style="thick">
        <color indexed="44"/>
      </bottom>
      <diagonal/>
    </border>
    <border>
      <left/>
      <right/>
      <top/>
      <bottom style="medium">
        <color theme="4"/>
      </bottom>
      <diagonal/>
    </border>
    <border>
      <left/>
      <right/>
      <top/>
      <bottom style="medium">
        <color indexed="30"/>
      </bottom>
      <diagonal/>
    </border>
    <border>
      <left/>
      <right/>
      <top/>
      <bottom style="thick">
        <color indexed="49"/>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thick">
        <color indexed="22"/>
      </bottom>
      <diagonal/>
    </border>
    <border>
      <left/>
      <right/>
      <top style="thin">
        <color auto="1"/>
      </top>
      <bottom style="double">
        <color auto="1"/>
      </bottom>
      <diagonal/>
    </border>
    <border>
      <left style="thin">
        <color indexed="23"/>
      </left>
      <right style="thin">
        <color indexed="23"/>
      </right>
      <top style="thin">
        <color indexed="23"/>
      </top>
      <bottom style="thin">
        <color indexed="23"/>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double">
        <color indexed="52"/>
      </bottom>
      <diagonal/>
    </border>
    <border>
      <left/>
      <right/>
      <top style="medium">
        <color auto="1"/>
      </top>
      <bottom style="medium">
        <color auto="1"/>
      </bottom>
      <diagonal/>
    </border>
    <border>
      <left/>
      <right/>
      <top/>
      <bottom style="medium">
        <color theme="4" tint="0.499984740745262"/>
      </bottom>
      <diagonal/>
    </border>
    <border>
      <left/>
      <right/>
      <top style="thin">
        <color indexed="49"/>
      </top>
      <bottom style="double">
        <color indexed="49"/>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bottom style="medium">
        <color indexed="44"/>
      </bottom>
      <diagonal/>
    </border>
    <border>
      <left/>
      <right/>
      <top/>
      <bottom style="medium">
        <color indexed="49"/>
      </bottom>
      <diagonal/>
    </border>
  </borders>
  <cellStyleXfs count="211">
    <xf numFmtId="0" fontId="0" fillId="0" borderId="0">
      <alignment vertical="center"/>
    </xf>
    <xf numFmtId="0" fontId="15" fillId="42" borderId="27" applyNumberFormat="0" applyFont="0" applyAlignment="0" applyProtection="0">
      <alignment vertical="center"/>
    </xf>
    <xf numFmtId="0" fontId="88" fillId="0" borderId="0"/>
    <xf numFmtId="1" fontId="13" fillId="0" borderId="4">
      <alignment vertical="center"/>
      <protection locked="0"/>
    </xf>
    <xf numFmtId="0" fontId="101" fillId="0" borderId="0">
      <alignment vertical="center"/>
    </xf>
    <xf numFmtId="0" fontId="54" fillId="52" borderId="0" applyNumberFormat="0" applyBorder="0" applyAlignment="0" applyProtection="0">
      <alignment vertical="center"/>
    </xf>
    <xf numFmtId="0" fontId="55" fillId="34" borderId="0" applyNumberFormat="0" applyBorder="0" applyAlignment="0" applyProtection="0">
      <alignment vertical="center"/>
    </xf>
    <xf numFmtId="0" fontId="0" fillId="0" borderId="0" applyFont="0" applyFill="0" applyBorder="0" applyAlignment="0" applyProtection="0">
      <alignment vertical="center"/>
    </xf>
    <xf numFmtId="0" fontId="0" fillId="0" borderId="0">
      <alignment vertical="center"/>
    </xf>
    <xf numFmtId="0" fontId="0" fillId="0" borderId="0"/>
    <xf numFmtId="0" fontId="0" fillId="0" borderId="0"/>
    <xf numFmtId="0" fontId="84" fillId="0" borderId="0"/>
    <xf numFmtId="0" fontId="93" fillId="0" borderId="29" applyNumberFormat="0" applyFill="0" applyAlignment="0" applyProtection="0">
      <alignment vertical="center"/>
    </xf>
    <xf numFmtId="0" fontId="100" fillId="0" borderId="30" applyNumberFormat="0" applyFill="0" applyAlignment="0" applyProtection="0">
      <alignment vertical="center"/>
    </xf>
    <xf numFmtId="186" fontId="0" fillId="0" borderId="0" applyFont="0" applyFill="0" applyBorder="0" applyAlignment="0" applyProtection="0">
      <alignment vertical="center"/>
    </xf>
    <xf numFmtId="185" fontId="13" fillId="0" borderId="4">
      <alignment vertical="center"/>
      <protection locked="0"/>
    </xf>
    <xf numFmtId="0" fontId="95" fillId="23" borderId="0" applyNumberFormat="0" applyBorder="0" applyAlignment="0" applyProtection="0">
      <alignment vertical="center"/>
    </xf>
    <xf numFmtId="197" fontId="0" fillId="0" borderId="0" applyFont="0" applyFill="0" applyBorder="0" applyAlignment="0" applyProtection="0">
      <alignment vertical="center"/>
    </xf>
    <xf numFmtId="0" fontId="48" fillId="0" borderId="19" applyProtection="0">
      <alignment vertical="center"/>
    </xf>
    <xf numFmtId="0" fontId="54" fillId="22" borderId="0" applyNumberFormat="0" applyBorder="0" applyAlignment="0" applyProtection="0">
      <alignment vertical="center"/>
    </xf>
    <xf numFmtId="0" fontId="102" fillId="0" borderId="0" applyNumberFormat="0" applyFill="0" applyBorder="0" applyAlignment="0" applyProtection="0">
      <alignment vertical="center"/>
    </xf>
    <xf numFmtId="0" fontId="89" fillId="0" borderId="0" applyProtection="0">
      <alignment vertical="center"/>
    </xf>
    <xf numFmtId="0" fontId="43" fillId="5" borderId="0" applyNumberFormat="0" applyBorder="0" applyAlignment="0" applyProtection="0">
      <alignment vertical="center"/>
    </xf>
    <xf numFmtId="190" fontId="45" fillId="0" borderId="0">
      <alignment vertical="center"/>
    </xf>
    <xf numFmtId="0" fontId="68" fillId="0" borderId="0" applyNumberFormat="0" applyFill="0" applyBorder="0" applyAlignment="0" applyProtection="0">
      <alignment vertical="center"/>
    </xf>
    <xf numFmtId="0" fontId="55" fillId="33" borderId="0" applyNumberFormat="0" applyBorder="0" applyAlignment="0" applyProtection="0">
      <alignment vertical="center"/>
    </xf>
    <xf numFmtId="182" fontId="45" fillId="0" borderId="0"/>
    <xf numFmtId="0" fontId="48" fillId="0" borderId="0" applyProtection="0"/>
    <xf numFmtId="0" fontId="31" fillId="0" borderId="0">
      <alignment vertical="center"/>
    </xf>
    <xf numFmtId="0" fontId="54" fillId="19" borderId="0" applyNumberFormat="0" applyBorder="0" applyAlignment="0" applyProtection="0">
      <alignment vertical="center"/>
    </xf>
    <xf numFmtId="0" fontId="54" fillId="33" borderId="0" applyNumberFormat="0" applyBorder="0" applyAlignment="0" applyProtection="0">
      <alignment vertical="center"/>
    </xf>
    <xf numFmtId="0" fontId="54" fillId="48" borderId="0" applyNumberFormat="0" applyBorder="0" applyAlignment="0" applyProtection="0">
      <alignment vertical="center"/>
    </xf>
    <xf numFmtId="0" fontId="15" fillId="26" borderId="0" applyNumberFormat="0" applyBorder="0" applyAlignment="0" applyProtection="0">
      <alignment vertical="center"/>
    </xf>
    <xf numFmtId="0" fontId="0" fillId="0" borderId="0">
      <alignment vertical="center"/>
    </xf>
    <xf numFmtId="0" fontId="51" fillId="0" borderId="0"/>
    <xf numFmtId="187" fontId="0" fillId="0" borderId="0" applyFont="0" applyFill="0" applyBorder="0" applyAlignment="0" applyProtection="0">
      <alignment vertical="center"/>
    </xf>
    <xf numFmtId="0" fontId="82" fillId="0" borderId="0" applyProtection="0">
      <alignment vertical="center"/>
    </xf>
    <xf numFmtId="0" fontId="98" fillId="0" borderId="0" applyNumberFormat="0" applyFill="0" applyBorder="0" applyAlignment="0" applyProtection="0">
      <alignment vertical="center"/>
    </xf>
    <xf numFmtId="0" fontId="15" fillId="0" borderId="0">
      <alignment vertical="center"/>
    </xf>
    <xf numFmtId="41" fontId="51" fillId="0" borderId="0" applyFont="0" applyFill="0" applyBorder="0" applyAlignment="0" applyProtection="0"/>
    <xf numFmtId="182" fontId="45" fillId="0" borderId="0">
      <alignment vertical="center"/>
    </xf>
    <xf numFmtId="0" fontId="96" fillId="0" borderId="0" applyNumberFormat="0" applyFill="0" applyBorder="0" applyAlignment="0" applyProtection="0">
      <alignment vertical="top"/>
      <protection locked="0"/>
    </xf>
    <xf numFmtId="37" fontId="71" fillId="0" borderId="0">
      <alignment vertical="center"/>
    </xf>
    <xf numFmtId="0" fontId="51" fillId="0" borderId="0"/>
    <xf numFmtId="183" fontId="0" fillId="0" borderId="0" applyFont="0" applyFill="0" applyBorder="0" applyAlignment="0" applyProtection="0">
      <alignment vertical="center"/>
    </xf>
    <xf numFmtId="1" fontId="51" fillId="0" borderId="0">
      <alignment vertical="center"/>
    </xf>
    <xf numFmtId="0" fontId="65" fillId="19" borderId="20" applyNumberFormat="0" applyAlignment="0" applyProtection="0">
      <alignment vertical="center"/>
    </xf>
    <xf numFmtId="0" fontId="94" fillId="0" borderId="0" applyNumberFormat="0" applyFill="0" applyBorder="0" applyAlignment="0" applyProtection="0">
      <alignment vertical="center"/>
    </xf>
    <xf numFmtId="0" fontId="0" fillId="0" borderId="0">
      <alignment vertical="center"/>
    </xf>
    <xf numFmtId="0" fontId="93" fillId="0" borderId="0" applyNumberFormat="0" applyFill="0" applyBorder="0" applyAlignment="0" applyProtection="0">
      <alignment vertical="center"/>
    </xf>
    <xf numFmtId="0" fontId="74" fillId="0" borderId="0"/>
    <xf numFmtId="0" fontId="54" fillId="24" borderId="0" applyNumberFormat="0" applyBorder="0" applyAlignment="0" applyProtection="0">
      <alignment vertical="center"/>
    </xf>
    <xf numFmtId="0" fontId="78" fillId="0" borderId="0">
      <alignment vertical="center"/>
    </xf>
    <xf numFmtId="0" fontId="0" fillId="0" borderId="0"/>
    <xf numFmtId="0" fontId="0" fillId="0" borderId="0"/>
    <xf numFmtId="0" fontId="83" fillId="0" borderId="0" applyNumberFormat="0" applyFill="0" applyBorder="0" applyAlignment="0" applyProtection="0">
      <alignment vertical="center"/>
    </xf>
    <xf numFmtId="0" fontId="47" fillId="0" borderId="10" applyNumberFormat="0" applyFill="0" applyAlignment="0" applyProtection="0">
      <alignment vertical="center"/>
    </xf>
    <xf numFmtId="0" fontId="103" fillId="0" borderId="0">
      <alignment vertical="center"/>
    </xf>
    <xf numFmtId="0" fontId="5" fillId="43" borderId="22" applyNumberFormat="0" applyFont="0" applyAlignment="0" applyProtection="0">
      <alignment vertical="center"/>
    </xf>
    <xf numFmtId="9" fontId="15" fillId="0" borderId="0" applyFont="0" applyFill="0" applyBorder="0" applyAlignment="0" applyProtection="0">
      <alignment vertical="center"/>
    </xf>
    <xf numFmtId="0" fontId="51" fillId="0" borderId="0"/>
    <xf numFmtId="0" fontId="80" fillId="0" borderId="11" applyNumberFormat="0" applyFill="0" applyAlignment="0" applyProtection="0">
      <alignment vertical="center"/>
    </xf>
    <xf numFmtId="0" fontId="0" fillId="0" borderId="0"/>
    <xf numFmtId="0" fontId="54" fillId="45" borderId="0" applyNumberFormat="0" applyBorder="0" applyAlignment="0" applyProtection="0">
      <alignment vertical="center"/>
    </xf>
    <xf numFmtId="0" fontId="89" fillId="0" borderId="24" applyNumberFormat="0" applyAlignment="0" applyProtection="0">
      <alignment horizontal="left" vertical="center"/>
    </xf>
    <xf numFmtId="0" fontId="88" fillId="0" borderId="0">
      <alignment vertical="center"/>
    </xf>
    <xf numFmtId="0" fontId="43" fillId="41" borderId="0" applyNumberFormat="0" applyBorder="0" applyAlignment="0" applyProtection="0">
      <alignment vertical="center"/>
    </xf>
    <xf numFmtId="0" fontId="70" fillId="0" borderId="0">
      <alignment vertical="center"/>
    </xf>
    <xf numFmtId="0" fontId="12" fillId="0" borderId="28" applyNumberFormat="0" applyFill="0" applyAlignment="0" applyProtection="0">
      <alignment vertical="center"/>
    </xf>
    <xf numFmtId="0" fontId="15" fillId="13" borderId="0" applyNumberFormat="0" applyBorder="0" applyAlignment="0" applyProtection="0">
      <alignment vertical="center"/>
    </xf>
    <xf numFmtId="0" fontId="87" fillId="0" borderId="18" applyNumberFormat="0" applyFill="0" applyAlignment="0" applyProtection="0">
      <alignment vertical="center"/>
    </xf>
    <xf numFmtId="0" fontId="55" fillId="45" borderId="0" applyNumberFormat="0" applyBorder="0" applyAlignment="0" applyProtection="0">
      <alignment vertical="center"/>
    </xf>
    <xf numFmtId="0" fontId="66" fillId="0" borderId="0" applyNumberFormat="0" applyFill="0" applyBorder="0" applyAlignment="0" applyProtection="0">
      <alignment vertical="top"/>
      <protection locked="0"/>
    </xf>
    <xf numFmtId="0" fontId="15" fillId="45" borderId="0" applyNumberFormat="0" applyBorder="0" applyAlignment="0" applyProtection="0">
      <alignment vertical="center"/>
    </xf>
    <xf numFmtId="193" fontId="84" fillId="0" borderId="0" applyFill="0" applyBorder="0" applyAlignment="0"/>
    <xf numFmtId="0" fontId="0" fillId="42" borderId="27" applyNumberFormat="0" applyFont="0" applyAlignment="0" applyProtection="0">
      <alignment vertical="center"/>
    </xf>
    <xf numFmtId="0" fontId="13" fillId="0" borderId="4">
      <alignment horizontal="distributed" vertical="center" wrapText="1"/>
    </xf>
    <xf numFmtId="9" fontId="0" fillId="0" borderId="0" applyFont="0" applyFill="0" applyBorder="0" applyAlignment="0" applyProtection="0">
      <alignment vertical="center"/>
    </xf>
    <xf numFmtId="0" fontId="54" fillId="39" borderId="0" applyNumberFormat="0" applyBorder="0" applyAlignment="0" applyProtection="0">
      <alignment vertical="center"/>
    </xf>
    <xf numFmtId="0" fontId="32" fillId="0" borderId="0"/>
    <xf numFmtId="0" fontId="15" fillId="42" borderId="0" applyNumberFormat="0" applyBorder="0" applyAlignment="0" applyProtection="0">
      <alignment vertical="center"/>
    </xf>
    <xf numFmtId="0" fontId="51" fillId="0" borderId="0"/>
    <xf numFmtId="0" fontId="51" fillId="0" borderId="0"/>
    <xf numFmtId="41" fontId="0" fillId="0" borderId="0" applyFont="0" applyFill="0" applyBorder="0" applyAlignment="0" applyProtection="0">
      <alignment vertical="center"/>
    </xf>
    <xf numFmtId="0" fontId="55" fillId="53" borderId="0" applyNumberFormat="0" applyBorder="0" applyAlignment="0" applyProtection="0">
      <alignment vertical="center"/>
    </xf>
    <xf numFmtId="0" fontId="15" fillId="48" borderId="0" applyNumberFormat="0" applyBorder="0" applyAlignment="0" applyProtection="0">
      <alignment vertical="center"/>
    </xf>
    <xf numFmtId="0" fontId="51" fillId="0" borderId="0"/>
    <xf numFmtId="0" fontId="79" fillId="0" borderId="0" applyNumberFormat="0" applyFill="0" applyBorder="0" applyAlignment="0" applyProtection="0">
      <alignment vertical="center"/>
    </xf>
    <xf numFmtId="0" fontId="74" fillId="0" borderId="0">
      <alignment vertical="center"/>
    </xf>
    <xf numFmtId="0" fontId="44" fillId="49" borderId="0" applyNumberFormat="0" applyBorder="0" applyAlignment="0" applyProtection="0">
      <alignment vertical="center"/>
    </xf>
    <xf numFmtId="0" fontId="89" fillId="0" borderId="2">
      <alignment horizontal="left" vertical="center"/>
    </xf>
    <xf numFmtId="0" fontId="82" fillId="0" borderId="0" applyProtection="0"/>
    <xf numFmtId="0" fontId="15" fillId="50" borderId="0" applyNumberFormat="0" applyBorder="0" applyAlignment="0" applyProtection="0">
      <alignment vertical="center"/>
    </xf>
    <xf numFmtId="0" fontId="47" fillId="0" borderId="0" applyNumberFormat="0" applyFill="0" applyBorder="0" applyAlignment="0" applyProtection="0">
      <alignment vertical="center"/>
    </xf>
    <xf numFmtId="0" fontId="31" fillId="0" borderId="0">
      <alignment vertical="center"/>
    </xf>
    <xf numFmtId="0" fontId="97" fillId="0" borderId="0" applyNumberFormat="0" applyFill="0" applyBorder="0" applyAlignment="0" applyProtection="0">
      <alignment vertical="center"/>
    </xf>
    <xf numFmtId="184" fontId="0" fillId="0" borderId="0" applyFont="0" applyFill="0" applyBorder="0" applyAlignment="0" applyProtection="0">
      <alignment vertical="center"/>
    </xf>
    <xf numFmtId="0" fontId="54" fillId="50" borderId="0" applyNumberFormat="0" applyBorder="0" applyAlignment="0" applyProtection="0">
      <alignment vertical="center"/>
    </xf>
    <xf numFmtId="0" fontId="44" fillId="38" borderId="0" applyNumberFormat="0" applyBorder="0" applyAlignment="0" applyProtection="0">
      <alignment vertical="center"/>
    </xf>
    <xf numFmtId="0" fontId="15" fillId="23" borderId="0" applyNumberFormat="0" applyBorder="0" applyAlignment="0" applyProtection="0">
      <alignment vertical="center"/>
    </xf>
    <xf numFmtId="0" fontId="48" fillId="0" borderId="0" applyProtection="0">
      <alignment vertical="center"/>
    </xf>
    <xf numFmtId="0" fontId="70" fillId="0" borderId="0"/>
    <xf numFmtId="0" fontId="51" fillId="0" borderId="0"/>
    <xf numFmtId="0" fontId="51" fillId="0" borderId="0"/>
    <xf numFmtId="0" fontId="81" fillId="0" borderId="23" applyNumberFormat="0" applyFill="0" applyAlignment="0" applyProtection="0">
      <alignment vertical="center"/>
    </xf>
    <xf numFmtId="189" fontId="0" fillId="0" borderId="0" applyFont="0" applyFill="0" applyBorder="0" applyAlignment="0" applyProtection="0">
      <alignment vertical="center"/>
    </xf>
    <xf numFmtId="0" fontId="85" fillId="22" borderId="17" applyNumberFormat="0" applyAlignment="0" applyProtection="0">
      <alignment vertical="center"/>
    </xf>
    <xf numFmtId="37" fontId="71" fillId="0" borderId="0"/>
    <xf numFmtId="0" fontId="54" fillId="34" borderId="0" applyNumberFormat="0" applyBorder="0" applyAlignment="0" applyProtection="0">
      <alignment vertical="center"/>
    </xf>
    <xf numFmtId="0" fontId="91" fillId="45" borderId="0" applyNumberFormat="0" applyBorder="0" applyAlignment="0" applyProtection="0">
      <alignment vertical="center"/>
    </xf>
    <xf numFmtId="43" fontId="0" fillId="0" borderId="0" applyFont="0" applyFill="0" applyBorder="0" applyAlignment="0" applyProtection="0">
      <alignment vertical="center"/>
    </xf>
    <xf numFmtId="0" fontId="51" fillId="0" borderId="0">
      <alignment vertical="center"/>
    </xf>
    <xf numFmtId="0" fontId="73" fillId="33" borderId="20" applyNumberFormat="0" applyAlignment="0" applyProtection="0">
      <alignment vertical="center"/>
    </xf>
    <xf numFmtId="190" fontId="45" fillId="0" borderId="0"/>
    <xf numFmtId="0" fontId="44" fillId="44" borderId="0" applyNumberFormat="0" applyBorder="0" applyAlignment="0" applyProtection="0">
      <alignment vertical="center"/>
    </xf>
    <xf numFmtId="0" fontId="54" fillId="30" borderId="0" applyNumberFormat="0" applyBorder="0" applyAlignment="0" applyProtection="0">
      <alignment vertical="center"/>
    </xf>
    <xf numFmtId="0" fontId="89" fillId="0" borderId="0" applyProtection="0"/>
    <xf numFmtId="0" fontId="44" fillId="32" borderId="0" applyNumberFormat="0" applyBorder="0" applyAlignment="0" applyProtection="0">
      <alignment vertical="center"/>
    </xf>
    <xf numFmtId="0" fontId="69" fillId="0" borderId="0" applyNumberFormat="0" applyFill="0" applyBorder="0" applyAlignment="0" applyProtection="0">
      <alignment vertical="center"/>
    </xf>
    <xf numFmtId="0" fontId="15" fillId="31" borderId="0" applyNumberFormat="0" applyBorder="0" applyAlignment="0" applyProtection="0">
      <alignment vertical="center"/>
    </xf>
    <xf numFmtId="0" fontId="51" fillId="0" borderId="0"/>
    <xf numFmtId="0" fontId="51" fillId="0" borderId="0"/>
    <xf numFmtId="0" fontId="15" fillId="27" borderId="0" applyNumberFormat="0" applyBorder="0" applyAlignment="0" applyProtection="0">
      <alignment vertical="center"/>
    </xf>
    <xf numFmtId="0" fontId="58" fillId="27" borderId="16" applyNumberFormat="0" applyAlignment="0" applyProtection="0">
      <alignment vertical="center"/>
    </xf>
    <xf numFmtId="0" fontId="15" fillId="29" borderId="0" applyNumberFormat="0" applyBorder="0" applyAlignment="0" applyProtection="0">
      <alignment vertical="center"/>
    </xf>
    <xf numFmtId="0" fontId="44" fillId="28" borderId="0" applyNumberFormat="0" applyBorder="0" applyAlignment="0" applyProtection="0">
      <alignment vertical="center"/>
    </xf>
    <xf numFmtId="0" fontId="43" fillId="17" borderId="0" applyNumberFormat="0" applyBorder="0" applyAlignment="0" applyProtection="0">
      <alignment vertical="center"/>
    </xf>
    <xf numFmtId="0" fontId="63" fillId="0" borderId="0" applyNumberFormat="0" applyFill="0" applyBorder="0" applyAlignment="0" applyProtection="0">
      <alignment vertical="center"/>
    </xf>
    <xf numFmtId="0" fontId="55" fillId="19" borderId="0" applyNumberFormat="0" applyBorder="0" applyAlignment="0" applyProtection="0">
      <alignment vertical="center"/>
    </xf>
    <xf numFmtId="0" fontId="65" fillId="27" borderId="20" applyNumberFormat="0" applyAlignment="0" applyProtection="0">
      <alignment vertical="center"/>
    </xf>
    <xf numFmtId="0" fontId="55" fillId="24" borderId="0" applyNumberFormat="0" applyBorder="0" applyAlignment="0" applyProtection="0">
      <alignment vertical="center"/>
    </xf>
    <xf numFmtId="0" fontId="61" fillId="23" borderId="0" applyNumberFormat="0" applyBorder="0" applyAlignment="0" applyProtection="0">
      <alignment vertical="center"/>
    </xf>
    <xf numFmtId="181" fontId="45" fillId="0" borderId="0">
      <alignment vertical="center"/>
    </xf>
    <xf numFmtId="9" fontId="0" fillId="0" borderId="0" applyFont="0" applyFill="0" applyBorder="0" applyAlignment="0" applyProtection="0"/>
    <xf numFmtId="0" fontId="54" fillId="10" borderId="0" applyNumberFormat="0" applyBorder="0" applyAlignment="0" applyProtection="0">
      <alignment vertical="center"/>
    </xf>
    <xf numFmtId="191" fontId="0" fillId="0" borderId="0" applyFont="0" applyFill="0" applyBorder="0" applyAlignment="0" applyProtection="0">
      <alignment vertical="center"/>
    </xf>
    <xf numFmtId="0" fontId="15" fillId="19" borderId="0" applyNumberFormat="0" applyBorder="0" applyAlignment="0" applyProtection="0">
      <alignment vertical="center"/>
    </xf>
    <xf numFmtId="0" fontId="86" fillId="26" borderId="0" applyNumberFormat="0" applyBorder="0" applyAlignment="0" applyProtection="0">
      <alignment vertical="center"/>
    </xf>
    <xf numFmtId="0" fontId="58" fillId="19" borderId="16" applyNumberFormat="0" applyAlignment="0" applyProtection="0">
      <alignment vertical="center"/>
    </xf>
    <xf numFmtId="0" fontId="15" fillId="33" borderId="0" applyNumberFormat="0" applyBorder="0" applyAlignment="0" applyProtection="0">
      <alignment vertical="center"/>
    </xf>
    <xf numFmtId="0" fontId="48" fillId="0" borderId="19" applyProtection="0"/>
    <xf numFmtId="197" fontId="51" fillId="0" borderId="0" applyFont="0" applyFill="0" applyBorder="0" applyAlignment="0" applyProtection="0"/>
    <xf numFmtId="0" fontId="55" fillId="52" borderId="0" applyNumberFormat="0" applyBorder="0" applyAlignment="0" applyProtection="0">
      <alignment vertical="center"/>
    </xf>
    <xf numFmtId="0" fontId="54" fillId="20" borderId="0" applyNumberFormat="0" applyBorder="0" applyAlignment="0" applyProtection="0">
      <alignment vertical="center"/>
    </xf>
    <xf numFmtId="0" fontId="76" fillId="36" borderId="0" applyNumberFormat="0" applyBorder="0" applyAlignment="0" applyProtection="0">
      <alignment vertical="center"/>
    </xf>
    <xf numFmtId="0" fontId="43" fillId="21" borderId="0" applyNumberFormat="0" applyBorder="0" applyAlignment="0" applyProtection="0">
      <alignment vertical="center"/>
    </xf>
    <xf numFmtId="0" fontId="60" fillId="0" borderId="18" applyNumberFormat="0" applyFill="0" applyAlignment="0" applyProtection="0">
      <alignment vertical="center"/>
    </xf>
    <xf numFmtId="0" fontId="43" fillId="18" borderId="0" applyNumberFormat="0" applyBorder="0" applyAlignment="0" applyProtection="0">
      <alignment vertical="center"/>
    </xf>
    <xf numFmtId="0" fontId="64" fillId="26" borderId="0" applyNumberFormat="0" applyBorder="0" applyAlignment="0" applyProtection="0">
      <alignment vertical="center"/>
    </xf>
    <xf numFmtId="0" fontId="59" fillId="22" borderId="17" applyNumberFormat="0" applyAlignment="0" applyProtection="0">
      <alignment vertical="center"/>
    </xf>
    <xf numFmtId="0" fontId="55" fillId="10" borderId="0" applyNumberFormat="0" applyBorder="0" applyAlignment="0" applyProtection="0">
      <alignment vertical="center"/>
    </xf>
    <xf numFmtId="0" fontId="43" fillId="54" borderId="0" applyNumberFormat="0" applyBorder="0" applyAlignment="0" applyProtection="0">
      <alignment vertical="center"/>
    </xf>
    <xf numFmtId="0" fontId="56" fillId="16" borderId="14" applyNumberFormat="0" applyAlignment="0" applyProtection="0">
      <alignment vertical="center"/>
    </xf>
    <xf numFmtId="0" fontId="55" fillId="15" borderId="0" applyNumberFormat="0" applyBorder="0" applyAlignment="0" applyProtection="0">
      <alignment vertical="center"/>
    </xf>
    <xf numFmtId="0" fontId="44" fillId="14" borderId="0" applyNumberFormat="0" applyBorder="0" applyAlignment="0" applyProtection="0">
      <alignment vertical="center"/>
    </xf>
    <xf numFmtId="199" fontId="0" fillId="0" borderId="0" applyFont="0" applyFill="0" applyBorder="0" applyAlignment="0" applyProtection="0"/>
    <xf numFmtId="0" fontId="54" fillId="13" borderId="0" applyNumberFormat="0" applyBorder="0" applyAlignment="0" applyProtection="0">
      <alignment vertical="center"/>
    </xf>
    <xf numFmtId="0" fontId="99" fillId="0" borderId="0">
      <alignment horizontal="centerContinuous" vertical="center"/>
    </xf>
    <xf numFmtId="0" fontId="53" fillId="12" borderId="0" applyNumberFormat="0" applyBorder="0" applyAlignment="0" applyProtection="0">
      <alignment vertical="center"/>
    </xf>
    <xf numFmtId="0" fontId="92" fillId="47" borderId="0" applyNumberFormat="0" applyBorder="0" applyAlignment="0" applyProtection="0">
      <alignment vertical="center"/>
    </xf>
    <xf numFmtId="44" fontId="5" fillId="0" borderId="0" applyFont="0" applyFill="0" applyBorder="0" applyAlignment="0" applyProtection="0">
      <alignment vertical="center"/>
    </xf>
    <xf numFmtId="181" fontId="45" fillId="0" borderId="0"/>
    <xf numFmtId="0" fontId="54" fillId="15" borderId="0" applyNumberFormat="0" applyBorder="0" applyAlignment="0" applyProtection="0">
      <alignment vertical="center"/>
    </xf>
    <xf numFmtId="9" fontId="5" fillId="0" borderId="0" applyFont="0" applyFill="0" applyBorder="0" applyAlignment="0" applyProtection="0">
      <alignment vertical="center"/>
    </xf>
    <xf numFmtId="43" fontId="5" fillId="0" borderId="0" applyFont="0" applyFill="0" applyBorder="0" applyAlignment="0" applyProtection="0">
      <alignment vertical="center"/>
    </xf>
    <xf numFmtId="0" fontId="43" fillId="7" borderId="0" applyNumberFormat="0" applyBorder="0" applyAlignment="0" applyProtection="0">
      <alignment vertical="center"/>
    </xf>
    <xf numFmtId="193" fontId="84" fillId="0" borderId="0" applyFill="0" applyBorder="0" applyAlignment="0">
      <alignment vertical="center"/>
    </xf>
    <xf numFmtId="0" fontId="43" fillId="4" borderId="0" applyNumberFormat="0" applyBorder="0" applyAlignment="0" applyProtection="0">
      <alignment vertical="center"/>
    </xf>
    <xf numFmtId="0" fontId="44" fillId="46" borderId="0" applyNumberFormat="0" applyBorder="0" applyAlignment="0" applyProtection="0">
      <alignment vertical="center"/>
    </xf>
    <xf numFmtId="0" fontId="43" fillId="25" borderId="0" applyNumberFormat="0" applyBorder="0" applyAlignment="0" applyProtection="0">
      <alignment vertical="center"/>
    </xf>
    <xf numFmtId="0" fontId="90" fillId="35" borderId="14" applyNumberFormat="0" applyAlignment="0" applyProtection="0">
      <alignment vertical="center"/>
    </xf>
    <xf numFmtId="0" fontId="43" fillId="11" borderId="0" applyNumberFormat="0" applyBorder="0" applyAlignment="0" applyProtection="0">
      <alignment vertical="center"/>
    </xf>
    <xf numFmtId="0" fontId="68" fillId="0" borderId="25" applyNumberFormat="0" applyFill="0" applyAlignment="0" applyProtection="0">
      <alignment vertical="center"/>
    </xf>
    <xf numFmtId="0" fontId="75" fillId="35" borderId="21" applyNumberFormat="0" applyAlignment="0" applyProtection="0">
      <alignment vertical="center"/>
    </xf>
    <xf numFmtId="0" fontId="44" fillId="9" borderId="0" applyNumberFormat="0" applyBorder="0" applyAlignment="0" applyProtection="0">
      <alignment vertical="center"/>
    </xf>
    <xf numFmtId="0" fontId="44" fillId="8" borderId="0" applyNumberFormat="0" applyBorder="0" applyAlignment="0" applyProtection="0">
      <alignment vertical="center"/>
    </xf>
    <xf numFmtId="0" fontId="0" fillId="0" borderId="0">
      <alignment vertical="center"/>
    </xf>
    <xf numFmtId="4" fontId="0" fillId="0" borderId="0" applyFont="0" applyFill="0" applyBorder="0" applyAlignment="0" applyProtection="0">
      <alignment vertical="center"/>
    </xf>
    <xf numFmtId="0" fontId="72" fillId="0" borderId="0">
      <alignment vertical="center"/>
    </xf>
    <xf numFmtId="0" fontId="52" fillId="0" borderId="13" applyNumberFormat="0" applyFill="0" applyAlignment="0" applyProtection="0">
      <alignment vertical="center"/>
    </xf>
    <xf numFmtId="0" fontId="51" fillId="0" borderId="0"/>
    <xf numFmtId="0" fontId="49" fillId="0" borderId="11" applyNumberFormat="0" applyFill="0" applyAlignment="0" applyProtection="0">
      <alignment vertical="center"/>
    </xf>
    <xf numFmtId="0" fontId="15" fillId="37" borderId="0" applyNumberFormat="0" applyBorder="0" applyAlignment="0" applyProtection="0">
      <alignment vertical="center"/>
    </xf>
    <xf numFmtId="199" fontId="0" fillId="0" borderId="0" applyFont="0" applyFill="0" applyBorder="0" applyAlignment="0" applyProtection="0">
      <alignment vertical="center"/>
    </xf>
    <xf numFmtId="0" fontId="50" fillId="6" borderId="12" applyNumberFormat="0" applyAlignment="0" applyProtection="0">
      <alignment vertical="center"/>
    </xf>
    <xf numFmtId="0" fontId="15" fillId="10" borderId="0" applyNumberFormat="0" applyBorder="0" applyAlignment="0" applyProtection="0">
      <alignment vertical="center"/>
    </xf>
    <xf numFmtId="2" fontId="48" fillId="0" borderId="0" applyProtection="0"/>
    <xf numFmtId="0" fontId="46" fillId="0" borderId="9" applyNumberFormat="0" applyFill="0" applyAlignment="0" applyProtection="0">
      <alignment vertical="center"/>
    </xf>
    <xf numFmtId="0" fontId="44" fillId="40" borderId="0" applyNumberFormat="0" applyBorder="0" applyAlignment="0" applyProtection="0">
      <alignment vertical="center"/>
    </xf>
    <xf numFmtId="0" fontId="32" fillId="0" borderId="0">
      <alignment vertical="center"/>
    </xf>
    <xf numFmtId="43" fontId="15" fillId="0" borderId="0" applyFont="0" applyFill="0" applyBorder="0" applyAlignment="0" applyProtection="0">
      <alignment vertical="center"/>
    </xf>
    <xf numFmtId="42" fontId="5" fillId="0" borderId="0" applyFont="0" applyFill="0" applyBorder="0" applyAlignment="0" applyProtection="0">
      <alignment vertical="center"/>
    </xf>
    <xf numFmtId="0" fontId="15" fillId="0" borderId="0"/>
    <xf numFmtId="0" fontId="67" fillId="0" borderId="0" applyNumberFormat="0" applyFill="0" applyBorder="0" applyAlignment="0" applyProtection="0">
      <alignment vertical="center"/>
    </xf>
    <xf numFmtId="0" fontId="54" fillId="51" borderId="0" applyNumberFormat="0" applyBorder="0" applyAlignment="0" applyProtection="0">
      <alignment vertical="center"/>
    </xf>
    <xf numFmtId="0" fontId="77" fillId="0" borderId="0" applyNumberFormat="0" applyFill="0" applyBorder="0" applyAlignment="0" applyProtection="0">
      <alignment vertical="center"/>
    </xf>
    <xf numFmtId="0" fontId="100" fillId="0" borderId="0" applyNumberFormat="0" applyFill="0" applyBorder="0" applyAlignment="0" applyProtection="0">
      <alignment vertical="center"/>
    </xf>
    <xf numFmtId="195" fontId="0" fillId="0" borderId="0" applyFont="0" applyFill="0" applyBorder="0" applyAlignment="0" applyProtection="0">
      <alignment vertical="center"/>
    </xf>
    <xf numFmtId="0" fontId="44" fillId="3" borderId="0" applyNumberFormat="0" applyBorder="0" applyAlignment="0" applyProtection="0">
      <alignment vertical="center"/>
    </xf>
    <xf numFmtId="0" fontId="43" fillId="2" borderId="0" applyNumberFormat="0" applyBorder="0" applyAlignment="0" applyProtection="0">
      <alignment vertical="center"/>
    </xf>
    <xf numFmtId="2" fontId="48" fillId="0" borderId="0" applyProtection="0">
      <alignment vertical="center"/>
    </xf>
    <xf numFmtId="0" fontId="43" fillId="55" borderId="0" applyNumberFormat="0" applyBorder="0" applyAlignment="0" applyProtection="0">
      <alignment vertical="center"/>
    </xf>
    <xf numFmtId="0" fontId="44" fillId="56" borderId="0" applyNumberFormat="0" applyBorder="0" applyAlignment="0" applyProtection="0">
      <alignment vertical="center"/>
    </xf>
    <xf numFmtId="0" fontId="62" fillId="0" borderId="0" applyNumberFormat="0" applyFill="0" applyBorder="0" applyAlignment="0" applyProtection="0">
      <alignment vertical="center"/>
    </xf>
    <xf numFmtId="0" fontId="12" fillId="0" borderId="26" applyNumberFormat="0" applyFill="0" applyAlignment="0" applyProtection="0">
      <alignment vertical="center"/>
    </xf>
    <xf numFmtId="41" fontId="5" fillId="0" borderId="0" applyFont="0" applyFill="0" applyBorder="0" applyAlignment="0" applyProtection="0">
      <alignment vertical="center"/>
    </xf>
    <xf numFmtId="0" fontId="42" fillId="0" borderId="9" applyNumberFormat="0" applyFill="0" applyAlignment="0" applyProtection="0">
      <alignment vertical="center"/>
    </xf>
    <xf numFmtId="0" fontId="41" fillId="0" borderId="8" applyNumberFormat="0" applyFill="0" applyAlignment="0" applyProtection="0">
      <alignment vertical="center"/>
    </xf>
    <xf numFmtId="43" fontId="0" fillId="0" borderId="0" applyFont="0" applyFill="0" applyBorder="0" applyAlignment="0" applyProtection="0"/>
    <xf numFmtId="0" fontId="40" fillId="0" borderId="7" applyNumberFormat="0" applyFill="0" applyAlignment="0" applyProtection="0">
      <alignment vertical="center"/>
    </xf>
    <xf numFmtId="0" fontId="57" fillId="0" borderId="15" applyNumberFormat="0" applyFill="0" applyAlignment="0" applyProtection="0">
      <alignment vertical="center"/>
    </xf>
  </cellStyleXfs>
  <cellXfs count="245">
    <xf numFmtId="0" fontId="0" fillId="0" borderId="0" xfId="0" applyAlignment="1">
      <alignment vertical="center"/>
    </xf>
    <xf numFmtId="0" fontId="0" fillId="0" borderId="0" xfId="0" applyAlignment="1"/>
    <xf numFmtId="0" fontId="0" fillId="0" borderId="0" xfId="0" applyFont="1" applyAlignment="1">
      <alignment horizontal="left" vertical="center" wrapText="1"/>
    </xf>
    <xf numFmtId="0" fontId="1" fillId="0" borderId="0" xfId="0" applyFont="1" applyAlignment="1">
      <alignment horizontal="center" vertical="center"/>
    </xf>
    <xf numFmtId="0" fontId="2" fillId="0" borderId="0" xfId="0" applyFont="1" applyAlignment="1">
      <alignment horizontal="left" vertical="center"/>
    </xf>
    <xf numFmtId="0" fontId="3" fillId="0" borderId="0" xfId="0" applyFont="1" applyBorder="1" applyAlignment="1">
      <alignment horizontal="right" vertical="center"/>
    </xf>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5" fillId="0" borderId="4" xfId="0" applyFont="1" applyFill="1" applyBorder="1" applyAlignment="1">
      <alignment horizontal="left" vertical="center"/>
    </xf>
    <xf numFmtId="0" fontId="6" fillId="0" borderId="4" xfId="0" applyFont="1" applyFill="1" applyBorder="1" applyAlignment="1">
      <alignment horizontal="center" vertical="center"/>
    </xf>
    <xf numFmtId="0" fontId="5" fillId="0" borderId="4" xfId="0" applyFont="1" applyBorder="1" applyAlignment="1">
      <alignment vertical="center" wrapText="1"/>
    </xf>
    <xf numFmtId="0" fontId="5" fillId="0" borderId="4" xfId="0" applyFont="1" applyBorder="1" applyAlignment="1">
      <alignment horizontal="left" vertical="center"/>
    </xf>
    <xf numFmtId="0" fontId="6" fillId="0" borderId="4" xfId="0" applyFont="1" applyBorder="1" applyAlignment="1"/>
    <xf numFmtId="0" fontId="0" fillId="0" borderId="0" xfId="176" applyAlignment="1"/>
    <xf numFmtId="0" fontId="0" fillId="0" borderId="0" xfId="176" applyFill="1" applyAlignment="1"/>
    <xf numFmtId="0" fontId="7" fillId="0" borderId="0" xfId="176" applyNumberFormat="1" applyFont="1" applyFill="1" applyBorder="1" applyAlignment="1" applyProtection="1">
      <alignment horizontal="center" vertical="center"/>
    </xf>
    <xf numFmtId="0" fontId="0" fillId="0" borderId="0" xfId="176" applyNumberFormat="1" applyFont="1" applyFill="1" applyBorder="1" applyAlignment="1" applyProtection="1"/>
    <xf numFmtId="0" fontId="8" fillId="0" borderId="0" xfId="8" applyFont="1">
      <alignment vertical="center"/>
    </xf>
    <xf numFmtId="0" fontId="0" fillId="0" borderId="0" xfId="8">
      <alignment vertical="center"/>
    </xf>
    <xf numFmtId="180" fontId="0" fillId="0" borderId="0" xfId="8" applyNumberFormat="1" applyAlignment="1">
      <alignment horizontal="right" vertical="center"/>
    </xf>
    <xf numFmtId="0" fontId="9" fillId="0" borderId="4" xfId="176" applyNumberFormat="1" applyFont="1" applyFill="1" applyBorder="1" applyAlignment="1" applyProtection="1">
      <alignment horizontal="center" vertical="center" wrapText="1"/>
    </xf>
    <xf numFmtId="180" fontId="10" fillId="0" borderId="4" xfId="8" applyNumberFormat="1" applyFont="1" applyBorder="1" applyAlignment="1">
      <alignment horizontal="center" vertical="center" wrapText="1"/>
    </xf>
    <xf numFmtId="0" fontId="11" fillId="0" borderId="4" xfId="0" applyFont="1" applyBorder="1" applyAlignment="1">
      <alignment horizontal="center" vertical="center" wrapText="1"/>
    </xf>
    <xf numFmtId="0" fontId="12" fillId="0" borderId="4" xfId="176" applyNumberFormat="1" applyFont="1" applyFill="1" applyBorder="1" applyAlignment="1" applyProtection="1">
      <alignment horizontal="left" vertical="center" wrapText="1"/>
    </xf>
    <xf numFmtId="198" fontId="12" fillId="0" borderId="4" xfId="176" applyNumberFormat="1" applyFont="1" applyFill="1" applyBorder="1" applyAlignment="1" applyProtection="1">
      <alignment vertical="center" wrapText="1"/>
    </xf>
    <xf numFmtId="188" fontId="13" fillId="0" borderId="4" xfId="176" applyNumberFormat="1" applyFont="1" applyBorder="1" applyAlignment="1"/>
    <xf numFmtId="49" fontId="13" fillId="0" borderId="4" xfId="82" applyNumberFormat="1" applyFont="1" applyBorder="1"/>
    <xf numFmtId="0" fontId="13" fillId="0" borderId="4" xfId="176" applyFont="1" applyFill="1" applyBorder="1" applyAlignment="1"/>
    <xf numFmtId="0" fontId="13" fillId="0" borderId="4" xfId="176" applyFont="1" applyBorder="1" applyAlignment="1"/>
    <xf numFmtId="49" fontId="13" fillId="0" borderId="4" xfId="121" applyNumberFormat="1" applyFont="1" applyBorder="1"/>
    <xf numFmtId="49" fontId="13" fillId="0" borderId="4" xfId="103" applyNumberFormat="1" applyFont="1" applyBorder="1"/>
    <xf numFmtId="49" fontId="13" fillId="0" borderId="4" xfId="43" applyNumberFormat="1" applyFont="1" applyBorder="1"/>
    <xf numFmtId="0" fontId="14" fillId="0" borderId="4" xfId="176" applyNumberFormat="1" applyFont="1" applyFill="1" applyBorder="1" applyAlignment="1" applyProtection="1">
      <alignment horizontal="left" vertical="center" wrapText="1" indent="1"/>
    </xf>
    <xf numFmtId="49" fontId="13" fillId="0" borderId="4" xfId="34" applyNumberFormat="1" applyFont="1" applyBorder="1"/>
    <xf numFmtId="0" fontId="15" fillId="0" borderId="4" xfId="176" applyNumberFormat="1" applyFont="1" applyFill="1" applyBorder="1" applyAlignment="1" applyProtection="1">
      <alignment horizontal="left" vertical="center" wrapText="1" indent="1"/>
    </xf>
    <xf numFmtId="49" fontId="13" fillId="0" borderId="4" xfId="86" applyNumberFormat="1" applyFont="1" applyBorder="1"/>
    <xf numFmtId="49" fontId="13" fillId="0" borderId="4" xfId="81" applyNumberFormat="1" applyFont="1" applyBorder="1"/>
    <xf numFmtId="49" fontId="13" fillId="0" borderId="4" xfId="120" applyNumberFormat="1" applyFont="1" applyBorder="1"/>
    <xf numFmtId="49" fontId="13" fillId="0" borderId="4" xfId="60" applyNumberFormat="1" applyFont="1" applyBorder="1"/>
    <xf numFmtId="49" fontId="13" fillId="0" borderId="4" xfId="180" applyNumberFormat="1" applyFont="1" applyBorder="1"/>
    <xf numFmtId="188" fontId="10" fillId="0" borderId="4" xfId="77" applyNumberFormat="1" applyFont="1" applyFill="1" applyBorder="1" applyAlignment="1" applyProtection="1">
      <alignment vertical="center" wrapText="1"/>
    </xf>
    <xf numFmtId="0" fontId="15" fillId="0" borderId="4" xfId="176" applyNumberFormat="1" applyFont="1" applyFill="1" applyBorder="1" applyAlignment="1" applyProtection="1">
      <alignment horizontal="left" vertical="center" wrapText="1"/>
    </xf>
    <xf numFmtId="0" fontId="0" fillId="0" borderId="4" xfId="176" applyFill="1" applyBorder="1" applyAlignment="1"/>
    <xf numFmtId="0" fontId="0" fillId="0" borderId="4" xfId="176" applyBorder="1" applyAlignment="1"/>
    <xf numFmtId="188" fontId="0" fillId="0" borderId="4" xfId="176" applyNumberFormat="1" applyBorder="1" applyAlignment="1"/>
    <xf numFmtId="0" fontId="16" fillId="0" borderId="0" xfId="8" applyFont="1" applyAlignment="1">
      <alignment horizontal="center" vertical="center"/>
    </xf>
    <xf numFmtId="0" fontId="13" fillId="0" borderId="0" xfId="8" applyFont="1">
      <alignment vertical="center"/>
    </xf>
    <xf numFmtId="0" fontId="10" fillId="0" borderId="0" xfId="8" applyFont="1">
      <alignment vertical="center"/>
    </xf>
    <xf numFmtId="180" fontId="0" fillId="0" borderId="0" xfId="8" applyNumberFormat="1">
      <alignment vertical="center"/>
    </xf>
    <xf numFmtId="0" fontId="17" fillId="0" borderId="0" xfId="8" applyFont="1" applyAlignment="1">
      <alignment horizontal="center" vertical="center"/>
    </xf>
    <xf numFmtId="0" fontId="0" fillId="0" borderId="0" xfId="8" applyFont="1">
      <alignment vertical="center"/>
    </xf>
    <xf numFmtId="0" fontId="16" fillId="0" borderId="4" xfId="8" applyFont="1" applyBorder="1" applyAlignment="1">
      <alignment horizontal="distributed" vertical="center" wrapText="1" indent="3"/>
    </xf>
    <xf numFmtId="3" fontId="13" fillId="0" borderId="4" xfId="0" applyNumberFormat="1" applyFont="1" applyBorder="1" applyAlignment="1">
      <alignment vertical="center"/>
    </xf>
    <xf numFmtId="3" fontId="13" fillId="0" borderId="4" xfId="0" applyNumberFormat="1" applyFont="1" applyBorder="1" applyAlignment="1">
      <alignment horizontal="right" vertical="center"/>
    </xf>
    <xf numFmtId="188" fontId="18" fillId="0" borderId="4" xfId="38" applyNumberFormat="1" applyFont="1" applyBorder="1">
      <alignment vertical="center"/>
    </xf>
    <xf numFmtId="180" fontId="13" fillId="0" borderId="4" xfId="8" applyNumberFormat="1" applyFont="1" applyBorder="1" applyAlignment="1">
      <alignment horizontal="right" vertical="center"/>
    </xf>
    <xf numFmtId="179" fontId="10" fillId="0" borderId="4" xfId="0" applyNumberFormat="1" applyFont="1" applyBorder="1" applyAlignment="1">
      <alignment horizontal="right" vertical="center"/>
    </xf>
    <xf numFmtId="180" fontId="10" fillId="0" borderId="4" xfId="8" applyNumberFormat="1" applyFont="1" applyBorder="1" applyAlignment="1">
      <alignment horizontal="right" vertical="center"/>
    </xf>
    <xf numFmtId="180" fontId="10" fillId="0" borderId="4" xfId="8" applyNumberFormat="1" applyFont="1" applyBorder="1">
      <alignment vertical="center"/>
    </xf>
    <xf numFmtId="179" fontId="15" fillId="0" borderId="4" xfId="38" applyNumberFormat="1" applyFont="1" applyBorder="1" applyAlignment="1">
      <alignment horizontal="right" vertical="center"/>
    </xf>
    <xf numFmtId="179" fontId="13" fillId="0" borderId="4" xfId="0" applyNumberFormat="1" applyFont="1" applyBorder="1" applyAlignment="1">
      <alignment horizontal="center" vertical="center"/>
    </xf>
    <xf numFmtId="0" fontId="10" fillId="0" borderId="4" xfId="8" applyFont="1" applyBorder="1" applyAlignment="1">
      <alignment horizontal="center" vertical="center"/>
    </xf>
    <xf numFmtId="0" fontId="19" fillId="0" borderId="0" xfId="8" applyFont="1">
      <alignment vertical="center"/>
    </xf>
    <xf numFmtId="0" fontId="10" fillId="0" borderId="4" xfId="8" applyFont="1" applyBorder="1" applyAlignment="1">
      <alignment horizontal="distributed" vertical="center" wrapText="1" indent="3"/>
    </xf>
    <xf numFmtId="3" fontId="13" fillId="0" borderId="4" xfId="8" applyNumberFormat="1" applyFont="1" applyBorder="1" applyAlignment="1">
      <alignment horizontal="right" vertical="center"/>
    </xf>
    <xf numFmtId="0" fontId="13" fillId="0" borderId="4" xfId="8" applyFont="1" applyBorder="1">
      <alignment vertical="center"/>
    </xf>
    <xf numFmtId="0" fontId="12" fillId="0" borderId="4" xfId="176" applyNumberFormat="1" applyFont="1" applyFill="1" applyBorder="1" applyAlignment="1" applyProtection="1">
      <alignment horizontal="center" vertical="center" wrapText="1"/>
    </xf>
    <xf numFmtId="3" fontId="13" fillId="0" borderId="4" xfId="8" applyNumberFormat="1" applyFont="1" applyBorder="1">
      <alignment vertical="center"/>
    </xf>
    <xf numFmtId="180" fontId="13" fillId="0" borderId="0" xfId="8" applyNumberFormat="1" applyFont="1">
      <alignment vertical="center"/>
    </xf>
    <xf numFmtId="0" fontId="20" fillId="0" borderId="0" xfId="8" applyFont="1">
      <alignment vertical="center"/>
    </xf>
    <xf numFmtId="0" fontId="0" fillId="0" borderId="0" xfId="0" applyFont="1" applyAlignment="1">
      <alignment vertical="center"/>
    </xf>
    <xf numFmtId="0" fontId="21" fillId="0" borderId="0" xfId="38" applyFont="1" applyAlignment="1">
      <alignment horizontal="center" vertical="center"/>
    </xf>
    <xf numFmtId="0" fontId="15" fillId="0" borderId="0" xfId="38" applyBorder="1">
      <alignment vertical="center"/>
    </xf>
    <xf numFmtId="0" fontId="22" fillId="0" borderId="0" xfId="38" applyFont="1" applyBorder="1" applyAlignment="1">
      <alignment vertical="center"/>
    </xf>
    <xf numFmtId="0" fontId="22" fillId="0" borderId="0" xfId="38" applyFont="1" applyBorder="1" applyAlignment="1">
      <alignment horizontal="right" vertical="center"/>
    </xf>
    <xf numFmtId="0" fontId="23" fillId="0" borderId="4" xfId="38" applyFont="1" applyBorder="1" applyAlignment="1">
      <alignment horizontal="center" vertical="center" wrapText="1"/>
    </xf>
    <xf numFmtId="49" fontId="19" fillId="0" borderId="4" xfId="102" applyNumberFormat="1" applyFont="1" applyBorder="1"/>
    <xf numFmtId="0" fontId="23" fillId="0" borderId="4" xfId="38" applyFont="1" applyBorder="1">
      <alignment vertical="center"/>
    </xf>
    <xf numFmtId="0" fontId="18" fillId="0" borderId="4" xfId="38" applyFont="1" applyBorder="1">
      <alignment vertical="center"/>
    </xf>
    <xf numFmtId="49" fontId="19" fillId="0" borderId="4" xfId="102" applyNumberFormat="1" applyFont="1" applyBorder="1" applyAlignment="1">
      <alignment horizontal="left" indent="2"/>
    </xf>
    <xf numFmtId="0" fontId="11" fillId="0" borderId="4" xfId="0" applyFont="1" applyBorder="1" applyAlignment="1">
      <alignment vertical="center"/>
    </xf>
    <xf numFmtId="49" fontId="19" fillId="0" borderId="4" xfId="102" applyNumberFormat="1" applyFont="1" applyBorder="1" applyAlignment="1"/>
    <xf numFmtId="0" fontId="19" fillId="0" borderId="4" xfId="0" applyFont="1" applyBorder="1" applyAlignment="1">
      <alignment vertical="center"/>
    </xf>
    <xf numFmtId="0" fontId="23" fillId="0" borderId="4" xfId="38" applyFont="1" applyBorder="1" applyAlignment="1">
      <alignment horizontal="center" vertical="center"/>
    </xf>
    <xf numFmtId="0" fontId="18" fillId="0" borderId="4" xfId="38" applyFont="1" applyBorder="1" applyAlignment="1">
      <alignment horizontal="left" vertical="center"/>
    </xf>
    <xf numFmtId="0" fontId="18" fillId="0" borderId="4" xfId="38" applyFont="1" applyBorder="1" applyAlignment="1">
      <alignment vertical="center"/>
    </xf>
    <xf numFmtId="0" fontId="18" fillId="0" borderId="4" xfId="38" applyFont="1" applyBorder="1" applyAlignment="1">
      <alignment horizontal="left" vertical="center" indent="2"/>
    </xf>
    <xf numFmtId="0" fontId="24" fillId="0" borderId="4" xfId="38" applyFont="1" applyBorder="1" applyAlignment="1">
      <alignment horizontal="center" vertical="center" wrapText="1"/>
    </xf>
    <xf numFmtId="0" fontId="13" fillId="0" borderId="4" xfId="0" applyFont="1" applyBorder="1" applyAlignment="1">
      <alignment vertical="center"/>
    </xf>
    <xf numFmtId="0" fontId="10" fillId="0" borderId="4" xfId="0" applyFont="1" applyBorder="1" applyAlignment="1">
      <alignment horizontal="center" vertical="center"/>
    </xf>
    <xf numFmtId="0" fontId="16" fillId="0" borderId="0" xfId="0" applyFont="1" applyAlignment="1">
      <alignment vertical="center"/>
    </xf>
    <xf numFmtId="0" fontId="15" fillId="0" borderId="0" xfId="38">
      <alignment vertical="center"/>
    </xf>
    <xf numFmtId="0" fontId="24" fillId="0" borderId="4" xfId="38" applyFont="1" applyBorder="1" applyAlignment="1">
      <alignment horizontal="center" vertical="center"/>
    </xf>
    <xf numFmtId="0" fontId="11" fillId="0" borderId="4" xfId="0" applyNumberFormat="1" applyFont="1" applyBorder="1" applyAlignment="1">
      <alignment horizontal="center" vertical="center" wrapText="1"/>
    </xf>
    <xf numFmtId="0" fontId="18" fillId="0" borderId="4" xfId="38" applyFont="1" applyBorder="1" applyAlignment="1">
      <alignment horizontal="center" vertical="center"/>
    </xf>
    <xf numFmtId="0" fontId="20" fillId="0" borderId="4" xfId="38" applyFont="1" applyBorder="1">
      <alignment vertical="center"/>
    </xf>
    <xf numFmtId="0" fontId="15" fillId="0" borderId="0" xfId="38" applyFont="1" applyBorder="1" applyAlignment="1">
      <alignment horizontal="right" vertical="center"/>
    </xf>
    <xf numFmtId="0" fontId="11" fillId="0" borderId="4" xfId="0" applyFont="1" applyBorder="1" applyAlignment="1">
      <alignment horizontal="center" vertical="center"/>
    </xf>
    <xf numFmtId="0" fontId="0" fillId="0" borderId="4" xfId="0" applyBorder="1" applyAlignment="1">
      <alignment vertical="center"/>
    </xf>
    <xf numFmtId="0" fontId="16" fillId="0" borderId="4" xfId="0" applyFont="1" applyBorder="1" applyAlignment="1">
      <alignment vertical="center"/>
    </xf>
    <xf numFmtId="0" fontId="0" fillId="0" borderId="0" xfId="0" applyFill="1" applyAlignment="1">
      <alignment vertical="center"/>
    </xf>
    <xf numFmtId="0" fontId="0" fillId="0" borderId="0" xfId="0" applyFont="1" applyFill="1" applyAlignment="1">
      <alignment vertical="center"/>
    </xf>
    <xf numFmtId="0" fontId="21" fillId="0" borderId="0" xfId="38" applyFont="1" applyFill="1" applyAlignment="1">
      <alignment horizontal="center" vertical="center"/>
    </xf>
    <xf numFmtId="0" fontId="15" fillId="0" borderId="0" xfId="38" applyFill="1" applyBorder="1">
      <alignment vertical="center"/>
    </xf>
    <xf numFmtId="0" fontId="22" fillId="0" borderId="0" xfId="38" applyFont="1" applyFill="1" applyBorder="1" applyAlignment="1">
      <alignment vertical="center"/>
    </xf>
    <xf numFmtId="0" fontId="15" fillId="0" borderId="0" xfId="38" applyFill="1" applyBorder="1" applyAlignment="1">
      <alignment horizontal="right" vertical="center"/>
    </xf>
    <xf numFmtId="0" fontId="23" fillId="0" borderId="4" xfId="38" applyFont="1" applyFill="1" applyBorder="1" applyAlignment="1">
      <alignment horizontal="center" vertical="center"/>
    </xf>
    <xf numFmtId="0" fontId="24" fillId="0" borderId="4" xfId="38" applyFont="1" applyFill="1" applyBorder="1" applyAlignment="1">
      <alignment horizontal="center" vertical="center"/>
    </xf>
    <xf numFmtId="0" fontId="11" fillId="0" borderId="4" xfId="0" applyFont="1" applyFill="1" applyBorder="1" applyAlignment="1">
      <alignment horizontal="center" vertical="center" wrapText="1"/>
    </xf>
    <xf numFmtId="3" fontId="13" fillId="0" borderId="4" xfId="0" applyNumberFormat="1" applyFont="1" applyFill="1" applyBorder="1" applyAlignment="1" applyProtection="1">
      <alignment vertical="center"/>
      <protection locked="0"/>
    </xf>
    <xf numFmtId="0" fontId="13" fillId="0" borderId="5" xfId="0" applyFont="1" applyFill="1" applyBorder="1" applyAlignment="1" applyProtection="1">
      <alignment horizontal="right" vertical="center"/>
    </xf>
    <xf numFmtId="0" fontId="18" fillId="0" borderId="4" xfId="38" applyFont="1" applyFill="1" applyBorder="1">
      <alignment vertical="center"/>
    </xf>
    <xf numFmtId="194" fontId="18" fillId="0" borderId="4" xfId="38" applyNumberFormat="1" applyFont="1" applyFill="1" applyBorder="1" applyAlignment="1">
      <alignment horizontal="center" vertical="center"/>
    </xf>
    <xf numFmtId="3" fontId="13" fillId="0" borderId="4" xfId="0" applyNumberFormat="1" applyFont="1" applyFill="1" applyBorder="1" applyAlignment="1" applyProtection="1">
      <alignment horizontal="left" vertical="center"/>
      <protection locked="0"/>
    </xf>
    <xf numFmtId="0" fontId="13" fillId="0" borderId="1" xfId="0" applyFont="1" applyFill="1" applyBorder="1" applyAlignment="1" applyProtection="1">
      <alignment vertical="center"/>
    </xf>
    <xf numFmtId="0" fontId="13" fillId="0" borderId="1" xfId="0" applyFont="1" applyFill="1" applyBorder="1" applyAlignment="1" applyProtection="1">
      <alignment vertical="center"/>
      <protection locked="0"/>
    </xf>
    <xf numFmtId="0" fontId="13" fillId="0" borderId="4" xfId="0" applyFont="1" applyFill="1" applyBorder="1" applyAlignment="1" applyProtection="1">
      <alignment horizontal="left" vertical="center"/>
      <protection locked="0"/>
    </xf>
    <xf numFmtId="0" fontId="0" fillId="0" borderId="4" xfId="0" applyFill="1" applyBorder="1" applyAlignment="1">
      <alignment vertical="center"/>
    </xf>
    <xf numFmtId="0" fontId="13" fillId="0" borderId="4" xfId="0" applyFont="1" applyFill="1" applyBorder="1" applyAlignment="1" applyProtection="1">
      <alignment vertical="center"/>
      <protection locked="0"/>
    </xf>
    <xf numFmtId="0" fontId="10" fillId="0" borderId="4" xfId="0" applyFont="1" applyFill="1" applyBorder="1" applyAlignment="1" applyProtection="1">
      <alignment horizontal="center" vertical="center"/>
      <protection locked="0"/>
    </xf>
    <xf numFmtId="0" fontId="23" fillId="0" borderId="4" xfId="38" applyFont="1" applyFill="1" applyBorder="1">
      <alignment vertical="center"/>
    </xf>
    <xf numFmtId="0" fontId="18" fillId="0" borderId="4" xfId="38" applyFont="1" applyFill="1" applyBorder="1" applyAlignment="1">
      <alignment horizontal="left" vertical="center" indent="2"/>
    </xf>
    <xf numFmtId="0" fontId="15" fillId="0" borderId="0" xfId="38" applyBorder="1" applyAlignment="1">
      <alignment horizontal="right" vertical="center"/>
    </xf>
    <xf numFmtId="3" fontId="19" fillId="0" borderId="4" xfId="9" applyNumberFormat="1" applyFont="1" applyFill="1" applyBorder="1" applyAlignment="1" applyProtection="1">
      <alignment vertical="center"/>
    </xf>
    <xf numFmtId="194" fontId="18" fillId="0" borderId="4" xfId="38" applyNumberFormat="1" applyFont="1" applyBorder="1" applyAlignment="1">
      <alignment horizontal="center" vertical="center"/>
    </xf>
    <xf numFmtId="0" fontId="18" fillId="0" borderId="4" xfId="38" applyFont="1" applyBorder="1" applyAlignment="1">
      <alignment horizontal="right" vertical="center"/>
    </xf>
    <xf numFmtId="0" fontId="13" fillId="0" borderId="0" xfId="0" applyFont="1" applyAlignment="1">
      <alignment vertical="center"/>
    </xf>
    <xf numFmtId="0" fontId="22" fillId="0" borderId="0" xfId="38" applyFont="1" applyFill="1" applyBorder="1" applyAlignment="1">
      <alignment horizontal="right" vertical="center"/>
    </xf>
    <xf numFmtId="0" fontId="24" fillId="0" borderId="4" xfId="38" applyFont="1" applyFill="1" applyBorder="1" applyAlignment="1">
      <alignment horizontal="center" vertical="center" wrapText="1"/>
    </xf>
    <xf numFmtId="2" fontId="18" fillId="0" borderId="4" xfId="38" applyNumberFormat="1" applyFont="1" applyFill="1" applyBorder="1">
      <alignment vertical="center"/>
    </xf>
    <xf numFmtId="0" fontId="20" fillId="0" borderId="0" xfId="0" applyFont="1" applyFill="1" applyAlignment="1">
      <alignment vertical="center"/>
    </xf>
    <xf numFmtId="0" fontId="11" fillId="0" borderId="4" xfId="54" applyFont="1" applyFill="1" applyBorder="1" applyAlignment="1">
      <alignment horizontal="center" vertical="center" wrapText="1"/>
    </xf>
    <xf numFmtId="0" fontId="20" fillId="0" borderId="0" xfId="0" applyFont="1" applyAlignment="1">
      <alignment vertical="center"/>
    </xf>
    <xf numFmtId="0" fontId="0" fillId="0" borderId="0" xfId="0">
      <alignment vertical="center"/>
    </xf>
    <xf numFmtId="0" fontId="0" fillId="0" borderId="0" xfId="0" applyFont="1" applyBorder="1">
      <alignment vertical="center"/>
    </xf>
    <xf numFmtId="0" fontId="0" fillId="0" borderId="0" xfId="0" applyBorder="1">
      <alignment vertical="center"/>
    </xf>
    <xf numFmtId="0" fontId="1" fillId="0" borderId="0" xfId="0" applyFont="1" applyBorder="1" applyAlignment="1">
      <alignment horizontal="center" vertical="center"/>
    </xf>
    <xf numFmtId="0" fontId="0" fillId="0" borderId="0" xfId="0" applyBorder="1" applyAlignment="1">
      <alignment horizontal="right" vertical="center"/>
    </xf>
    <xf numFmtId="0" fontId="11" fillId="0" borderId="4" xfId="48" applyFont="1" applyBorder="1" applyAlignment="1">
      <alignment horizontal="center" vertical="center"/>
    </xf>
    <xf numFmtId="0" fontId="19" fillId="0" borderId="4" xfId="53" applyFont="1" applyBorder="1" applyAlignment="1">
      <alignment horizontal="center" vertical="center"/>
    </xf>
    <xf numFmtId="0" fontId="19" fillId="0" borderId="4" xfId="53" applyFont="1" applyBorder="1" applyAlignment="1">
      <alignment horizontal="right" vertical="center"/>
    </xf>
    <xf numFmtId="194" fontId="19" fillId="0" borderId="4" xfId="0" applyNumberFormat="1" applyFont="1" applyBorder="1" applyAlignment="1">
      <alignment horizontal="center" vertical="center" wrapText="1"/>
    </xf>
    <xf numFmtId="0" fontId="19" fillId="0" borderId="4" xfId="53" applyFont="1" applyBorder="1" applyAlignment="1">
      <alignment vertical="center"/>
    </xf>
    <xf numFmtId="178" fontId="19" fillId="0" borderId="4" xfId="53" applyNumberFormat="1" applyFont="1" applyFill="1" applyBorder="1" applyAlignment="1">
      <alignment vertical="center"/>
    </xf>
    <xf numFmtId="0" fontId="19" fillId="0" borderId="4" xfId="53" applyFont="1" applyBorder="1" applyAlignment="1">
      <alignment horizontal="left" vertical="center" wrapText="1"/>
    </xf>
    <xf numFmtId="0" fontId="19" fillId="0" borderId="4" xfId="53" applyFont="1" applyBorder="1" applyAlignment="1">
      <alignment vertical="center" wrapText="1"/>
    </xf>
    <xf numFmtId="178" fontId="19" fillId="0" borderId="4" xfId="53" applyNumberFormat="1" applyFont="1" applyFill="1" applyBorder="1" applyAlignment="1">
      <alignment horizontal="right" vertical="center"/>
    </xf>
    <xf numFmtId="0" fontId="0" fillId="0" borderId="0" xfId="0" applyFont="1">
      <alignment vertical="center"/>
    </xf>
    <xf numFmtId="0" fontId="13" fillId="0" borderId="0" xfId="0" applyFont="1" applyAlignment="1">
      <alignment horizontal="left" vertical="center" wrapText="1"/>
    </xf>
    <xf numFmtId="0" fontId="13" fillId="0" borderId="0" xfId="0" applyFont="1" applyAlignment="1">
      <alignment horizontal="center" vertical="center" wrapText="1"/>
    </xf>
    <xf numFmtId="0" fontId="13" fillId="0" borderId="0" xfId="0" applyFont="1" applyAlignment="1">
      <alignment horizontal="center" vertical="center"/>
    </xf>
    <xf numFmtId="0" fontId="20" fillId="0" borderId="0" xfId="0" applyFont="1">
      <alignment vertical="center"/>
    </xf>
    <xf numFmtId="0" fontId="0" fillId="0" borderId="0" xfId="0" applyNumberFormat="1" applyAlignment="1">
      <alignment vertical="center" wrapText="1"/>
    </xf>
    <xf numFmtId="0" fontId="17" fillId="0" borderId="0" xfId="33" applyFont="1" applyAlignment="1">
      <alignment horizontal="center" vertical="center"/>
    </xf>
    <xf numFmtId="0" fontId="0" fillId="0" borderId="0" xfId="33" applyFont="1" applyAlignment="1">
      <alignment horizontal="center" vertical="center"/>
    </xf>
    <xf numFmtId="0" fontId="11" fillId="0" borderId="1" xfId="33" applyFont="1" applyBorder="1" applyAlignment="1">
      <alignment horizontal="center" vertical="center" wrapText="1"/>
    </xf>
    <xf numFmtId="0" fontId="11" fillId="0" borderId="4" xfId="33" applyFont="1" applyBorder="1">
      <alignment vertical="center"/>
    </xf>
    <xf numFmtId="0" fontId="19" fillId="0" borderId="6" xfId="33" applyFont="1" applyBorder="1">
      <alignment vertical="center"/>
    </xf>
    <xf numFmtId="0" fontId="19" fillId="0" borderId="4" xfId="33" applyFont="1" applyBorder="1" applyAlignment="1">
      <alignment horizontal="left" vertical="center" indent="1"/>
    </xf>
    <xf numFmtId="0" fontId="19" fillId="0" borderId="4" xfId="33" applyFont="1" applyBorder="1">
      <alignment vertical="center"/>
    </xf>
    <xf numFmtId="0" fontId="15" fillId="0" borderId="0" xfId="38" applyNumberFormat="1" applyFont="1" applyAlignment="1">
      <alignment horizontal="center" vertical="center" wrapText="1"/>
    </xf>
    <xf numFmtId="0" fontId="17" fillId="0" borderId="0" xfId="33" applyNumberFormat="1" applyFont="1" applyAlignment="1">
      <alignment horizontal="center" vertical="center" wrapText="1"/>
    </xf>
    <xf numFmtId="0" fontId="15" fillId="0" borderId="0" xfId="38" applyNumberFormat="1" applyFont="1" applyAlignment="1">
      <alignment horizontal="right" vertical="center" wrapText="1"/>
    </xf>
    <xf numFmtId="0" fontId="19" fillId="0" borderId="6" xfId="0" applyNumberFormat="1" applyFont="1" applyBorder="1" applyAlignment="1">
      <alignment vertical="center" wrapText="1"/>
    </xf>
    <xf numFmtId="0" fontId="19" fillId="0" borderId="4" xfId="0" applyNumberFormat="1" applyFont="1" applyBorder="1" applyAlignment="1">
      <alignment vertical="center" wrapText="1"/>
    </xf>
    <xf numFmtId="0" fontId="25" fillId="0" borderId="0" xfId="94" applyFont="1" applyFill="1">
      <alignment vertical="center"/>
    </xf>
    <xf numFmtId="0" fontId="26" fillId="0" borderId="0" xfId="94" applyFont="1" applyFill="1">
      <alignment vertical="center"/>
    </xf>
    <xf numFmtId="0" fontId="27" fillId="0" borderId="0" xfId="94" applyFont="1" applyFill="1" applyAlignment="1">
      <alignment horizontal="center" vertical="center"/>
    </xf>
    <xf numFmtId="0" fontId="25" fillId="0" borderId="0" xfId="94" applyFont="1" applyFill="1" applyAlignment="1">
      <alignment horizontal="left" vertical="center" wrapText="1"/>
    </xf>
    <xf numFmtId="0" fontId="26" fillId="0" borderId="0" xfId="94" applyFont="1" applyFill="1" applyAlignment="1">
      <alignment horizontal="right" vertical="center"/>
    </xf>
    <xf numFmtId="0" fontId="28" fillId="0" borderId="4" xfId="94" applyFont="1" applyFill="1" applyBorder="1" applyAlignment="1">
      <alignment horizontal="center" vertical="center" wrapText="1"/>
    </xf>
    <xf numFmtId="0" fontId="29" fillId="0" borderId="4" xfId="54" applyFont="1" applyFill="1" applyBorder="1" applyAlignment="1">
      <alignment horizontal="center" vertical="center" wrapText="1"/>
    </xf>
    <xf numFmtId="0" fontId="29" fillId="0" borderId="4" xfId="0" applyFont="1" applyFill="1" applyBorder="1" applyAlignment="1">
      <alignment horizontal="center" vertical="center" wrapText="1"/>
    </xf>
    <xf numFmtId="0" fontId="14" fillId="0" borderId="4" xfId="11" applyFont="1" applyFill="1" applyBorder="1" applyAlignment="1">
      <alignment horizontal="left" vertical="center"/>
    </xf>
    <xf numFmtId="1" fontId="14" fillId="0" borderId="4" xfId="94" applyNumberFormat="1" applyFont="1" applyFill="1" applyBorder="1">
      <alignment vertical="center"/>
    </xf>
    <xf numFmtId="194" fontId="30" fillId="0" borderId="4" xfId="0" applyNumberFormat="1" applyFont="1" applyFill="1" applyBorder="1" applyAlignment="1">
      <alignment horizontal="center" vertical="center" wrapText="1"/>
    </xf>
    <xf numFmtId="0" fontId="14" fillId="0" borderId="4" xfId="94" applyFont="1" applyFill="1" applyBorder="1">
      <alignment vertical="center"/>
    </xf>
    <xf numFmtId="0" fontId="28" fillId="0" borderId="4" xfId="94" applyFont="1" applyFill="1" applyBorder="1" applyAlignment="1">
      <alignment horizontal="center" vertical="center"/>
    </xf>
    <xf numFmtId="0" fontId="14" fillId="0" borderId="0" xfId="94" applyFont="1" applyFill="1">
      <alignment vertical="center"/>
    </xf>
    <xf numFmtId="0" fontId="31" fillId="0" borderId="0" xfId="28">
      <alignment vertical="center"/>
    </xf>
    <xf numFmtId="0" fontId="22" fillId="0" borderId="0" xfId="28" applyFont="1">
      <alignment vertical="center"/>
    </xf>
    <xf numFmtId="0" fontId="7" fillId="0" borderId="0" xfId="28" applyFont="1" applyAlignment="1">
      <alignment horizontal="center" vertical="center"/>
    </xf>
    <xf numFmtId="0" fontId="32" fillId="0" borderId="0" xfId="0" applyFont="1" applyAlignment="1">
      <alignment horizontal="right" vertical="center"/>
    </xf>
    <xf numFmtId="0" fontId="23" fillId="0" borderId="4" xfId="28" applyFont="1" applyFill="1" applyBorder="1" applyAlignment="1">
      <alignment horizontal="center" vertical="center"/>
    </xf>
    <xf numFmtId="0" fontId="18" fillId="0" borderId="4" xfId="11" applyFont="1" applyFill="1" applyBorder="1" applyAlignment="1">
      <alignment horizontal="left" vertical="center"/>
    </xf>
    <xf numFmtId="1" fontId="18" fillId="0" borderId="4" xfId="28" applyNumberFormat="1" applyFont="1" applyBorder="1">
      <alignment vertical="center"/>
    </xf>
    <xf numFmtId="1" fontId="18" fillId="0" borderId="4" xfId="28" applyNumberFormat="1" applyFont="1" applyFill="1" applyBorder="1">
      <alignment vertical="center"/>
    </xf>
    <xf numFmtId="0" fontId="23" fillId="0" borderId="4" xfId="28" applyFont="1" applyBorder="1" applyAlignment="1">
      <alignment horizontal="center" vertical="center"/>
    </xf>
    <xf numFmtId="1" fontId="31" fillId="0" borderId="0" xfId="28" applyNumberFormat="1">
      <alignment vertical="center"/>
    </xf>
    <xf numFmtId="1" fontId="20" fillId="0" borderId="0" xfId="28" applyNumberFormat="1" applyFont="1">
      <alignment vertical="center"/>
    </xf>
    <xf numFmtId="0" fontId="0" fillId="0" borderId="0" xfId="54" applyFont="1" applyFill="1"/>
    <xf numFmtId="0" fontId="0" fillId="0" borderId="0" xfId="54" applyFill="1"/>
    <xf numFmtId="0" fontId="33" fillId="0" borderId="0" xfId="54" applyFont="1" applyFill="1" applyAlignment="1">
      <alignment horizontal="center"/>
    </xf>
    <xf numFmtId="0" fontId="34" fillId="0" borderId="0" xfId="54" applyFont="1" applyFill="1" applyAlignment="1">
      <alignment vertical="center"/>
    </xf>
    <xf numFmtId="0" fontId="32" fillId="0" borderId="0" xfId="0" applyFont="1" applyFill="1" applyAlignment="1">
      <alignment horizontal="right" vertical="center"/>
    </xf>
    <xf numFmtId="0" fontId="35" fillId="0" borderId="4" xfId="54" applyFont="1" applyFill="1" applyBorder="1" applyAlignment="1">
      <alignment horizontal="center" vertical="center" wrapText="1"/>
    </xf>
    <xf numFmtId="49" fontId="36" fillId="0" borderId="4" xfId="0" applyNumberFormat="1" applyFont="1" applyFill="1" applyBorder="1" applyAlignment="1" applyProtection="1">
      <alignment horizontal="left" vertical="center" wrapText="1"/>
      <protection locked="0"/>
    </xf>
    <xf numFmtId="192" fontId="0" fillId="0" borderId="4" xfId="0" applyNumberFormat="1" applyFont="1" applyFill="1" applyBorder="1">
      <alignment vertical="center"/>
    </xf>
    <xf numFmtId="194" fontId="19" fillId="0" borderId="4" xfId="0" applyNumberFormat="1" applyFont="1" applyFill="1" applyBorder="1" applyAlignment="1">
      <alignment horizontal="center" vertical="center" wrapText="1"/>
    </xf>
    <xf numFmtId="177" fontId="16" fillId="0" borderId="4" xfId="0" applyNumberFormat="1" applyFont="1" applyFill="1" applyBorder="1" applyAlignment="1" applyProtection="1">
      <alignment horizontal="left" vertical="center" wrapText="1"/>
      <protection locked="0"/>
    </xf>
    <xf numFmtId="176" fontId="0" fillId="0" borderId="4" xfId="0" applyNumberFormat="1" applyFont="1" applyFill="1" applyBorder="1" applyAlignment="1" applyProtection="1">
      <alignment horizontal="left" vertical="center" wrapText="1"/>
      <protection locked="0"/>
    </xf>
    <xf numFmtId="0" fontId="36" fillId="0" borderId="4" xfId="0" applyFont="1" applyFill="1" applyBorder="1" applyAlignment="1">
      <alignment horizontal="left" vertical="center" wrapText="1"/>
    </xf>
    <xf numFmtId="0" fontId="36" fillId="0" borderId="4" xfId="0" applyFont="1" applyFill="1" applyBorder="1" applyAlignment="1" applyProtection="1">
      <alignment horizontal="left" vertical="center" wrapText="1"/>
      <protection locked="0"/>
    </xf>
    <xf numFmtId="0" fontId="0" fillId="0" borderId="4" xfId="0" applyFont="1" applyFill="1" applyBorder="1" applyAlignment="1" applyProtection="1">
      <alignment vertical="center"/>
    </xf>
    <xf numFmtId="196" fontId="13" fillId="0" borderId="4" xfId="0" applyNumberFormat="1" applyFont="1" applyFill="1" applyBorder="1">
      <alignment vertical="center"/>
    </xf>
    <xf numFmtId="0" fontId="0" fillId="0" borderId="4" xfId="0" applyFont="1" applyFill="1" applyBorder="1" applyAlignment="1" applyProtection="1">
      <alignment vertical="center"/>
      <protection locked="0"/>
    </xf>
    <xf numFmtId="196" fontId="37" fillId="0" borderId="4" xfId="0" applyNumberFormat="1" applyFont="1" applyFill="1" applyBorder="1" applyAlignment="1">
      <alignment horizontal="center" vertical="center"/>
    </xf>
    <xf numFmtId="192" fontId="16" fillId="0" borderId="4" xfId="0" applyNumberFormat="1" applyFont="1" applyFill="1" applyBorder="1">
      <alignment vertical="center"/>
    </xf>
    <xf numFmtId="1" fontId="35" fillId="0" borderId="4" xfId="62" applyNumberFormat="1" applyFont="1" applyFill="1" applyBorder="1" applyAlignment="1" applyProtection="1">
      <alignment vertical="center"/>
      <protection locked="0"/>
    </xf>
    <xf numFmtId="192" fontId="0" fillId="0" borderId="4" xfId="0" applyNumberFormat="1" applyFill="1" applyBorder="1" applyAlignment="1">
      <alignment vertical="center"/>
    </xf>
    <xf numFmtId="1" fontId="38" fillId="0" borderId="4" xfId="62" applyNumberFormat="1" applyFont="1" applyFill="1" applyBorder="1" applyAlignment="1" applyProtection="1">
      <alignment horizontal="left" vertical="center"/>
      <protection locked="0"/>
    </xf>
    <xf numFmtId="1" fontId="38" fillId="0" borderId="4" xfId="62" applyNumberFormat="1" applyFont="1" applyFill="1" applyBorder="1" applyAlignment="1" applyProtection="1">
      <alignment vertical="center"/>
      <protection locked="0"/>
    </xf>
    <xf numFmtId="0" fontId="38" fillId="0" borderId="4" xfId="0" applyFont="1" applyFill="1" applyBorder="1" applyAlignment="1">
      <alignment horizontal="right" vertical="center" wrapText="1"/>
    </xf>
    <xf numFmtId="0" fontId="38" fillId="0" borderId="4" xfId="0" applyFont="1" applyFill="1" applyBorder="1" applyAlignment="1">
      <alignment vertical="center"/>
    </xf>
    <xf numFmtId="0" fontId="38" fillId="0" borderId="4" xfId="62" applyNumberFormat="1" applyFont="1" applyFill="1" applyBorder="1" applyAlignment="1" applyProtection="1">
      <alignment vertical="center"/>
      <protection locked="0"/>
    </xf>
    <xf numFmtId="0" fontId="38" fillId="0" borderId="4" xfId="62" applyFont="1" applyFill="1" applyBorder="1"/>
    <xf numFmtId="0" fontId="35" fillId="0" borderId="4" xfId="62" applyFont="1" applyFill="1" applyBorder="1" applyAlignment="1">
      <alignment horizontal="center" vertical="center"/>
    </xf>
    <xf numFmtId="0" fontId="19" fillId="0" borderId="4" xfId="54" applyFont="1" applyFill="1" applyBorder="1" applyAlignment="1">
      <alignment horizontal="center" vertical="center" wrapText="1"/>
    </xf>
    <xf numFmtId="0" fontId="19" fillId="0" borderId="4" xfId="0" applyFont="1" applyFill="1" applyBorder="1" applyAlignment="1">
      <alignment horizontal="center" vertical="center" wrapText="1"/>
    </xf>
    <xf numFmtId="0" fontId="39" fillId="0" borderId="4" xfId="54" applyFont="1" applyFill="1" applyBorder="1" applyAlignment="1">
      <alignment horizontal="center" vertical="center"/>
    </xf>
    <xf numFmtId="1" fontId="11" fillId="0" borderId="4" xfId="54" applyNumberFormat="1" applyFont="1" applyFill="1" applyBorder="1" applyAlignment="1" applyProtection="1">
      <alignment vertical="center"/>
      <protection locked="0"/>
    </xf>
    <xf numFmtId="1" fontId="19" fillId="0" borderId="4" xfId="54" applyNumberFormat="1" applyFont="1" applyFill="1" applyBorder="1" applyAlignment="1" applyProtection="1">
      <alignment horizontal="left" vertical="center"/>
      <protection locked="0"/>
    </xf>
    <xf numFmtId="1" fontId="19" fillId="0" borderId="4" xfId="54" applyNumberFormat="1" applyFont="1" applyFill="1" applyBorder="1" applyAlignment="1" applyProtection="1">
      <alignment vertical="center"/>
      <protection locked="0"/>
    </xf>
    <xf numFmtId="0" fontId="19" fillId="0" borderId="4" xfId="54" applyFont="1" applyFill="1" applyBorder="1" applyAlignment="1">
      <alignment horizontal="left" vertical="center"/>
    </xf>
    <xf numFmtId="0" fontId="19" fillId="0" borderId="4" xfId="54" applyFont="1" applyFill="1" applyBorder="1" applyAlignment="1"/>
    <xf numFmtId="3" fontId="38" fillId="0" borderId="4" xfId="10" applyNumberFormat="1" applyFont="1" applyFill="1" applyBorder="1" applyAlignment="1" applyProtection="1">
      <alignment vertical="center"/>
    </xf>
    <xf numFmtId="1" fontId="38" fillId="0" borderId="4" xfId="62" applyNumberFormat="1" applyFont="1" applyFill="1" applyBorder="1"/>
    <xf numFmtId="0" fontId="38" fillId="0" borderId="4" xfId="0" applyFont="1" applyFill="1" applyBorder="1" applyAlignment="1">
      <alignment horizontal="center" vertical="center" wrapText="1"/>
    </xf>
    <xf numFmtId="0" fontId="38" fillId="0" borderId="4" xfId="62" applyFont="1" applyFill="1" applyBorder="1" applyAlignment="1"/>
    <xf numFmtId="0" fontId="16" fillId="0" borderId="0" xfId="0" applyFont="1" applyAlignment="1">
      <alignment horizontal="left" vertical="center"/>
    </xf>
    <xf numFmtId="0" fontId="0" fillId="0" borderId="0" xfId="54" applyFont="1"/>
    <xf numFmtId="0" fontId="0" fillId="0" borderId="0" xfId="54"/>
    <xf numFmtId="0" fontId="17" fillId="0" borderId="0" xfId="54" applyFont="1" applyFill="1" applyAlignment="1">
      <alignment horizontal="center"/>
    </xf>
    <xf numFmtId="0" fontId="11" fillId="0" borderId="1" xfId="54" applyFont="1" applyFill="1" applyBorder="1" applyAlignment="1">
      <alignment horizontal="center" vertical="center" wrapText="1"/>
    </xf>
    <xf numFmtId="0" fontId="23" fillId="0" borderId="1" xfId="38" applyFont="1" applyBorder="1">
      <alignment vertical="center"/>
    </xf>
    <xf numFmtId="0" fontId="19" fillId="0" borderId="4" xfId="0" applyFont="1" applyBorder="1" applyAlignment="1">
      <alignment horizontal="center" vertical="center" wrapText="1"/>
    </xf>
    <xf numFmtId="0" fontId="18" fillId="0" borderId="1" xfId="38" applyFont="1" applyBorder="1">
      <alignment vertical="center"/>
    </xf>
    <xf numFmtId="0" fontId="39" fillId="0" borderId="1" xfId="54" applyFont="1" applyFill="1" applyBorder="1" applyAlignment="1">
      <alignment horizontal="center" vertical="center"/>
    </xf>
    <xf numFmtId="1" fontId="11" fillId="0" borderId="1" xfId="54" applyNumberFormat="1" applyFont="1" applyFill="1" applyBorder="1" applyAlignment="1" applyProtection="1">
      <alignment vertical="center"/>
      <protection locked="0"/>
    </xf>
    <xf numFmtId="1" fontId="19" fillId="0" borderId="1" xfId="54" applyNumberFormat="1" applyFont="1" applyFill="1" applyBorder="1" applyAlignment="1" applyProtection="1">
      <alignment horizontal="left" vertical="center"/>
      <protection locked="0"/>
    </xf>
    <xf numFmtId="1" fontId="19" fillId="0" borderId="1" xfId="54" applyNumberFormat="1" applyFont="1" applyFill="1" applyBorder="1" applyAlignment="1" applyProtection="1">
      <alignment horizontal="left" vertical="center" indent="1"/>
      <protection locked="0"/>
    </xf>
    <xf numFmtId="0" fontId="19" fillId="0" borderId="1" xfId="54" applyFont="1" applyFill="1" applyBorder="1" applyAlignment="1">
      <alignment horizontal="left" vertical="center"/>
    </xf>
    <xf numFmtId="1" fontId="19" fillId="0" borderId="1" xfId="54" applyNumberFormat="1" applyFont="1" applyFill="1" applyBorder="1" applyAlignment="1" applyProtection="1">
      <alignment vertical="center"/>
      <protection locked="0"/>
    </xf>
    <xf numFmtId="0" fontId="19" fillId="0" borderId="1" xfId="54" applyFont="1" applyBorder="1" applyAlignment="1"/>
  </cellXfs>
  <cellStyles count="211">
    <cellStyle name="常规" xfId="0" builtinId="0"/>
    <cellStyle name="注释 2 2 2 3" xfId="1"/>
    <cellStyle name="未定义 2" xfId="2"/>
    <cellStyle name="数字" xfId="3"/>
    <cellStyle name="钎霖_laroux" xfId="4"/>
    <cellStyle name="强调文字颜色 6 3 5" xfId="5"/>
    <cellStyle name="强调文字颜色 3 2 5" xfId="6"/>
    <cellStyle name="千分位[0]_BT (2)" xfId="7"/>
    <cellStyle name="常规_2007年云南省向人大报送政府收支预算表格式编制过程表" xfId="8"/>
    <cellStyle name="常规 55" xfId="9"/>
    <cellStyle name="常规 51" xfId="10"/>
    <cellStyle name="常规 10 5" xfId="11"/>
    <cellStyle name="标题 3 8" xfId="12"/>
    <cellStyle name="标题 3 2 3 2 2" xfId="13"/>
    <cellStyle name="烹拳_laroux" xfId="14"/>
    <cellStyle name="小数 4" xfId="15"/>
    <cellStyle name="好_F00DC810C49E00C2E0430A3413167AE0" xfId="16"/>
    <cellStyle name="Currency [0]" xfId="17"/>
    <cellStyle name="Total" xfId="18"/>
    <cellStyle name="着色 3 2" xfId="19"/>
    <cellStyle name="已访问的超链接" xfId="20" builtinId="9"/>
    <cellStyle name="HEADING2" xfId="21"/>
    <cellStyle name="强调文字颜色 3" xfId="22" builtinId="37"/>
    <cellStyle name="Dollar (zero dec)" xfId="23"/>
    <cellStyle name="标题 4" xfId="24" builtinId="19"/>
    <cellStyle name="60% - 强调文字颜色 6 2_2015财政决算公开" xfId="25"/>
    <cellStyle name="Currency1 2" xfId="26"/>
    <cellStyle name="Date 2" xfId="27"/>
    <cellStyle name="常规 14 6" xfId="28"/>
    <cellStyle name="60% - 着色 3 2" xfId="29"/>
    <cellStyle name="60% - 着色 2 2" xfId="30"/>
    <cellStyle name="60% - 着色 1 2" xfId="31"/>
    <cellStyle name="20% - 强调文字颜色 2 4 2" xfId="32"/>
    <cellStyle name="常规 72" xfId="33"/>
    <cellStyle name="常规 67" xfId="34"/>
    <cellStyle name="Currency_1995" xfId="35"/>
    <cellStyle name="HEADING1" xfId="36"/>
    <cellStyle name="标题 10" xfId="37"/>
    <cellStyle name="常规 10" xfId="38"/>
    <cellStyle name="Comma [0] 2" xfId="39"/>
    <cellStyle name="Currency1" xfId="40"/>
    <cellStyle name="超级链接 4 2" xfId="41"/>
    <cellStyle name="no dec" xfId="42"/>
    <cellStyle name="常规 69" xfId="43"/>
    <cellStyle name="货币[0] 3" xfId="44"/>
    <cellStyle name="Percent_laroux" xfId="45"/>
    <cellStyle name="计算 2 2 4" xfId="46"/>
    <cellStyle name="标题 5 3 2 2 2" xfId="47"/>
    <cellStyle name="常规 53" xfId="48"/>
    <cellStyle name="标题 4 8" xfId="49"/>
    <cellStyle name="常规 4 2 2 2 5 2" xfId="50"/>
    <cellStyle name="强调文字颜色 2 2 2 3" xfId="51"/>
    <cellStyle name="Norma,_laroux_4_营业在建 (2)_E21" xfId="52"/>
    <cellStyle name="常规 54" xfId="53"/>
    <cellStyle name="常规 49" xfId="54"/>
    <cellStyle name="解释性文本" xfId="55" builtinId="53"/>
    <cellStyle name="标题 3 2 2 2 2" xfId="56"/>
    <cellStyle name="Normal_#10-Headcount" xfId="57"/>
    <cellStyle name="注释" xfId="58" builtinId="10"/>
    <cellStyle name="百分比 5 2 2 3" xfId="59"/>
    <cellStyle name="常规 61" xfId="60"/>
    <cellStyle name="标题 1 8" xfId="61"/>
    <cellStyle name="常规 50" xfId="62"/>
    <cellStyle name="60% - 着色 4 2" xfId="63"/>
    <cellStyle name="Header1" xfId="64"/>
    <cellStyle name="未定义" xfId="65"/>
    <cellStyle name="强调文字颜色 2" xfId="66" builtinId="33"/>
    <cellStyle name="常规 5 2 2 5 2" xfId="67"/>
    <cellStyle name="汇总 2 2 3" xfId="68"/>
    <cellStyle name="40% - 强调文字颜色 6 3 3_2015财政决算公开" xfId="69"/>
    <cellStyle name="标题 2 2 4" xfId="70"/>
    <cellStyle name="60% - 强调文字颜色 3 2 4 3" xfId="71"/>
    <cellStyle name="后继超级链接 3 2" xfId="72"/>
    <cellStyle name="40% - 强调文字颜色 3 7 2" xfId="73"/>
    <cellStyle name="Calc Currency (0) 2" xfId="74"/>
    <cellStyle name="注释 2 4 3" xfId="75"/>
    <cellStyle name="表标题 2 2 2" xfId="76"/>
    <cellStyle name="百分比 2" xfId="77"/>
    <cellStyle name="强调文字颜色 1 3 3 2 2" xfId="78"/>
    <cellStyle name="常规 11 2 3 2" xfId="79"/>
    <cellStyle name="20% - 强调文字颜色 3 2 4 2 2" xfId="80"/>
    <cellStyle name="常规 64" xfId="81"/>
    <cellStyle name="常规 59" xfId="82"/>
    <cellStyle name="千位[0]_，" xfId="83"/>
    <cellStyle name="强调文字颜色 4 2 3 2 3" xfId="84"/>
    <cellStyle name="40% - 强调文字颜色 5 3 2 3 2" xfId="85"/>
    <cellStyle name="常规 63" xfId="86"/>
    <cellStyle name="解释性文本 3 3" xfId="87"/>
    <cellStyle name="常规 4 2" xfId="88"/>
    <cellStyle name="40% - 强调文字颜色 1" xfId="89" builtinId="31"/>
    <cellStyle name="Header2" xfId="90"/>
    <cellStyle name="HEADING1 2" xfId="91"/>
    <cellStyle name="40% - 强调文字颜色 3 3 3 2" xfId="92"/>
    <cellStyle name="标题 4 2" xfId="93"/>
    <cellStyle name="常规 14" xfId="94"/>
    <cellStyle name="警告文本 2 3" xfId="95"/>
    <cellStyle name="霓付 [0]_laroux" xfId="96"/>
    <cellStyle name="60% - 强调文字颜色 3 3 2 2 3" xfId="97"/>
    <cellStyle name="20% - 强调文字颜色 4" xfId="98" builtinId="42"/>
    <cellStyle name="20% - 强调文字颜色 3 8" xfId="99"/>
    <cellStyle name="Date" xfId="100"/>
    <cellStyle name="常规 7 2 2 3" xfId="101"/>
    <cellStyle name="常规 71" xfId="102"/>
    <cellStyle name="常规 66" xfId="103"/>
    <cellStyle name="链接单元格 3 2 3" xfId="104"/>
    <cellStyle name="Comma_1995" xfId="105"/>
    <cellStyle name="检查单元格 3 2 2 2" xfId="106"/>
    <cellStyle name="no dec 2" xfId="107"/>
    <cellStyle name="60% - 着色 6 2" xfId="108"/>
    <cellStyle name="适中 3 2 2 2 2" xfId="109"/>
    <cellStyle name="千位分隔 2 2 4 2" xfId="110"/>
    <cellStyle name="?鹎%U龡&amp;H齲_x0001_C铣_x0014__x0007__x0001__x0001_ 2" xfId="111"/>
    <cellStyle name="输入 2 2 2 3" xfId="112"/>
    <cellStyle name="Dollar (zero dec) 2" xfId="113"/>
    <cellStyle name="20% - 强调文字颜色 6" xfId="114" builtinId="50"/>
    <cellStyle name="60% - 强调文字颜色 4 4 3 2" xfId="115"/>
    <cellStyle name="HEADING2 2" xfId="116"/>
    <cellStyle name="40% - 强调文字颜色 3" xfId="117" builtinId="39"/>
    <cellStyle name="标题 5 3 3" xfId="118"/>
    <cellStyle name="20% - 强调文字颜色 1 2 2 2_2015财政决算公开" xfId="119"/>
    <cellStyle name="常规 70" xfId="120"/>
    <cellStyle name="常规 65" xfId="121"/>
    <cellStyle name="20% - 强调文字颜色 1 2_2015财政决算公开" xfId="122"/>
    <cellStyle name="输出 2 3 2 3" xfId="123"/>
    <cellStyle name="20% - 强调文字颜色 4 5 2 3" xfId="124"/>
    <cellStyle name="40% - 强调文字颜色 4" xfId="125" builtinId="43"/>
    <cellStyle name="强调文字颜色 4" xfId="126" builtinId="41"/>
    <cellStyle name="标题 5 3 4" xfId="127"/>
    <cellStyle name="60% - 强调文字颜色 4 2 4 3" xfId="128"/>
    <cellStyle name="计算 2 3 3" xfId="129"/>
    <cellStyle name="强调文字颜色 2 2 3 3 2" xfId="130"/>
    <cellStyle name="好 4 2 2 2" xfId="131"/>
    <cellStyle name="comma zerodec" xfId="132"/>
    <cellStyle name="百分比 4 2 4" xfId="133"/>
    <cellStyle name="60% - 强调文字颜色 2 3" xfId="134"/>
    <cellStyle name="霓付_laroux" xfId="135"/>
    <cellStyle name="40% - 强调文字颜色 1 6_2015财政决算公开" xfId="136"/>
    <cellStyle name="差_F00DC810C49E00C2E0430A3413167AE0" xfId="137"/>
    <cellStyle name="输出 2 3 4" xfId="138"/>
    <cellStyle name="20% - 强调文字颜色 2 2 3_2015财政决算公开" xfId="139"/>
    <cellStyle name="Total 2" xfId="140"/>
    <cellStyle name="Currency [0] 2" xfId="141"/>
    <cellStyle name="强调文字颜色 6 2 5" xfId="142"/>
    <cellStyle name="60% - 强调文字颜色 1 3 5" xfId="143"/>
    <cellStyle name="差" xfId="144" builtinId="27"/>
    <cellStyle name="60% - 强调文字颜色 6" xfId="145" builtinId="52"/>
    <cellStyle name="标题 2 2 2" xfId="146"/>
    <cellStyle name="60% - 强调文字颜色 4" xfId="147" builtinId="44"/>
    <cellStyle name="差 2 3 2" xfId="148"/>
    <cellStyle name="检查单元格 2 3 2 2" xfId="149"/>
    <cellStyle name="60% - 强调文字颜色 2 2 4 3" xfId="150"/>
    <cellStyle name="60% - 强调文字颜色 3" xfId="151" builtinId="40"/>
    <cellStyle name="输入" xfId="152" builtinId="20"/>
    <cellStyle name="60% - 强调文字颜色 5 2 3 5" xfId="153"/>
    <cellStyle name="20% - 强调文字颜色 3" xfId="154" builtinId="38"/>
    <cellStyle name="货币 2 3 3 3 2" xfId="155"/>
    <cellStyle name="着色 4 2" xfId="156"/>
    <cellStyle name="标题 6" xfId="157"/>
    <cellStyle name="好" xfId="158" builtinId="26"/>
    <cellStyle name="适中" xfId="159" builtinId="28"/>
    <cellStyle name="货币" xfId="160" builtinId="4"/>
    <cellStyle name="comma zerodec 2" xfId="161"/>
    <cellStyle name="60% - 强调文字颜色 5 3 2 2" xfId="162"/>
    <cellStyle name="百分比" xfId="163" builtinId="5"/>
    <cellStyle name="千位分隔" xfId="164" builtinId="3"/>
    <cellStyle name="60% - 强调文字颜色 2" xfId="165" builtinId="36"/>
    <cellStyle name="Calc Currency (0)" xfId="166"/>
    <cellStyle name="60% - 强调文字颜色 5" xfId="167" builtinId="48"/>
    <cellStyle name="40% - 强调文字颜色 2" xfId="168" builtinId="35"/>
    <cellStyle name="60% - 强调文字颜色 1" xfId="169" builtinId="32"/>
    <cellStyle name="计算" xfId="170" builtinId="22"/>
    <cellStyle name="强调文字颜色 1" xfId="171" builtinId="29"/>
    <cellStyle name="标题 3" xfId="172" builtinId="18"/>
    <cellStyle name="输出" xfId="173" builtinId="21"/>
    <cellStyle name="20% - 强调文字颜色 5" xfId="174" builtinId="46"/>
    <cellStyle name="20% - 强调文字颜色 1" xfId="175" builtinId="30"/>
    <cellStyle name="常规 13" xfId="176"/>
    <cellStyle name="千分位_97-917" xfId="177"/>
    <cellStyle name="普通_97-917" xfId="178"/>
    <cellStyle name="汇总" xfId="179" builtinId="25"/>
    <cellStyle name="常规 62" xfId="180"/>
    <cellStyle name="标题 1 2 4" xfId="181"/>
    <cellStyle name="20% - 强调文字颜色 5 5 2 2 2" xfId="182"/>
    <cellStyle name="货币 2 3 3 3" xfId="183"/>
    <cellStyle name="检查单元格" xfId="184" builtinId="23"/>
    <cellStyle name="40% - 强调文字颜色 2 2 3 2 2" xfId="185"/>
    <cellStyle name="Fixed 2" xfId="186"/>
    <cellStyle name="标题 1" xfId="187" builtinId="16"/>
    <cellStyle name="20% - 强调文字颜色 2" xfId="188" builtinId="34"/>
    <cellStyle name="常规 11 2" xfId="189"/>
    <cellStyle name="千位分隔 2 2 2 5 2" xfId="190"/>
    <cellStyle name="货币[0]" xfId="191" builtinId="7"/>
    <cellStyle name="常规 11 5" xfId="192"/>
    <cellStyle name="标题" xfId="193" builtinId="15"/>
    <cellStyle name="60% - 强调文字颜色 6 5 2" xfId="194"/>
    <cellStyle name="警告文本" xfId="195" builtinId="11"/>
    <cellStyle name="标题 4 6" xfId="196"/>
    <cellStyle name="烹拳 [0]_laroux" xfId="197"/>
    <cellStyle name="40% - 强调文字颜色 5" xfId="198" builtinId="47"/>
    <cellStyle name="强调文字颜色 5" xfId="199" builtinId="45"/>
    <cellStyle name="Fixed" xfId="200"/>
    <cellStyle name="强调文字颜色 6" xfId="201" builtinId="49"/>
    <cellStyle name="40% - 强调文字颜色 6" xfId="202" builtinId="51"/>
    <cellStyle name="超链接" xfId="203" builtinId="8"/>
    <cellStyle name="汇总 6" xfId="204"/>
    <cellStyle name="千位分隔[0]" xfId="205" builtinId="6"/>
    <cellStyle name="标题 2" xfId="206" builtinId="17"/>
    <cellStyle name="标题 2 8" xfId="207"/>
    <cellStyle name="千位分隔 2 2 4 5" xfId="208"/>
    <cellStyle name="标题 1 5 2" xfId="209"/>
    <cellStyle name="链接单元格" xfId="210" builtinId="24"/>
  </cellStyles>
  <dxfs count="2">
    <dxf>
      <font>
        <b val="1"/>
        <i val="0"/>
      </font>
    </dxf>
    <dxf>
      <font>
        <b val="0"/>
        <i val="0"/>
        <color indexed="10"/>
      </font>
    </dxf>
  </dxf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8" Type="http://schemas.openxmlformats.org/officeDocument/2006/relationships/sharedStrings" Target="sharedStrings.xml"/><Relationship Id="rId27" Type="http://schemas.openxmlformats.org/officeDocument/2006/relationships/styles" Target="styles.xml"/><Relationship Id="rId26" Type="http://schemas.openxmlformats.org/officeDocument/2006/relationships/theme" Target="theme/theme1.xml"/><Relationship Id="rId25" Type="http://schemas.openxmlformats.org/officeDocument/2006/relationships/externalLink" Target="externalLinks/externalLink2.xml"/><Relationship Id="rId24" Type="http://schemas.openxmlformats.org/officeDocument/2006/relationships/externalLink" Target="externalLinks/externalLink1.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mp/mozilla_ysg0D:/10.52.0.117/Budgetserver/&#39044;&#31639;&#21496;/BY/YS3/97&#20915;&#31639;&#21306;&#21439;&#26368;&#21518;&#27719;&#2463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tmp/mozilla_ysg0D:/10.52.0.117/DBSERVER/&#39044;&#31639;&#21496;/&#20849;&#20139;&#25968;&#25454;/&#21382;&#24180;&#20915;&#31639;/1996&#24180;/1996&#24180;&#30465;&#25253;&#20915;&#31639;/2021&#28246;&#21271;&#30465;.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1012001"/>
      <sheetName val="基础编码"/>
      <sheetName val="2002年一般预算收入"/>
      <sheetName val="财政供养人员增幅"/>
      <sheetName val="工商税收"/>
      <sheetName val="参数表"/>
      <sheetName val="区划对应表"/>
      <sheetName val="C01-1"/>
      <sheetName val="四月份月报"/>
      <sheetName val="国家"/>
      <sheetName val="2009"/>
      <sheetName val="1-1余额表"/>
      <sheetName val="2-11担保分级表"/>
      <sheetName val="2-7一般分级表"/>
      <sheetName val="2-1余额分级表"/>
      <sheetName val="2-5直接分级表"/>
      <sheetName val="2-9专项分级表"/>
      <sheetName val="中央"/>
      <sheetName val="类型"/>
      <sheetName val="L24"/>
      <sheetName val="本年收入合计"/>
      <sheetName val="农业人口"/>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Define"/>
      <sheetName val="C01-1"/>
      <sheetName val="C01-2"/>
      <sheetName val="C10"/>
      <sheetName val="C11"/>
      <sheetName val="C12"/>
      <sheetName val="C13"/>
      <sheetName val="C14"/>
      <sheetName val="C15"/>
      <sheetName val="C14-2"/>
      <sheetName val="C16"/>
      <sheetName val="C17"/>
      <sheetName val="C02"/>
      <sheetName val="C03"/>
      <sheetName val="C04-1"/>
      <sheetName val="C04-2"/>
      <sheetName val="C05-1"/>
      <sheetName val="C05-2"/>
      <sheetName val="C06"/>
      <sheetName val="C07"/>
      <sheetName val="C08"/>
      <sheetName val="C09"/>
      <sheetName val="XL4Poppy"/>
      <sheetName val=""/>
      <sheetName val="KKKKKKKK"/>
      <sheetName val="G.1R-Shou COP Gf"/>
      <sheetName val="P1012001"/>
      <sheetName val="国家"/>
      <sheetName val="_x005f_x0000__x005f_x0000__x005f_x0000__x005f_x0000__x0"/>
      <sheetName val="分县数据"/>
      <sheetName val="_x005f_x005f_x005f_x0000__x005f_x005f_x005f_x0000__x005"/>
      <sheetName val="总表"/>
      <sheetName val="01北京市"/>
      <sheetName val="参数表"/>
      <sheetName val="经费权重"/>
      <sheetName val="_x005f_x0000__x005f_x0000__x005"/>
      <sheetName val="基础编码"/>
      <sheetName val="1-1余额表"/>
      <sheetName val="2-11担保分级表"/>
      <sheetName val="2-7一般分级表"/>
      <sheetName val="2-1余额分级表"/>
      <sheetName val="2-5直接分级表"/>
      <sheetName val="2-9专项分级表"/>
      <sheetName val="_x005f_x005f_x005f_x005f_x005f_x005f_x005f_x0000__x005f"/>
      <sheetName val="_x0"/>
      <sheetName val="_x005"/>
      <sheetName val="_x005f_x005f_x005f_x0000__x005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51"/>
  <sheetViews>
    <sheetView topLeftCell="A34" workbookViewId="0">
      <selection activeCell="J20" sqref="J20"/>
    </sheetView>
  </sheetViews>
  <sheetFormatPr defaultColWidth="9" defaultRowHeight="15.75" outlineLevelCol="3"/>
  <cols>
    <col min="1" max="1" width="44.625" customWidth="1"/>
    <col min="2" max="3" width="12.125" customWidth="1"/>
    <col min="4" max="4" width="15.125" customWidth="1"/>
  </cols>
  <sheetData>
    <row r="1" spans="1:4">
      <c r="A1" s="230"/>
      <c r="B1" s="230"/>
      <c r="C1" s="230"/>
      <c r="D1" s="230"/>
    </row>
    <row r="2" ht="18" customHeight="1" spans="1:2">
      <c r="A2" s="231" t="s">
        <v>0</v>
      </c>
      <c r="B2" s="232"/>
    </row>
    <row r="3" ht="24" spans="1:4">
      <c r="A3" s="233" t="s">
        <v>1</v>
      </c>
      <c r="B3" s="233"/>
      <c r="C3" s="233"/>
      <c r="D3" s="233"/>
    </row>
    <row r="4" spans="1:4">
      <c r="A4" s="194"/>
      <c r="B4" s="232"/>
      <c r="D4" s="183" t="s">
        <v>2</v>
      </c>
    </row>
    <row r="5" ht="37.35" customHeight="1" spans="1:4">
      <c r="A5" s="234" t="s">
        <v>3</v>
      </c>
      <c r="B5" s="132" t="s">
        <v>4</v>
      </c>
      <c r="C5" s="23" t="s">
        <v>5</v>
      </c>
      <c r="D5" s="23" t="s">
        <v>6</v>
      </c>
    </row>
    <row r="6" ht="15.6" customHeight="1" spans="1:4">
      <c r="A6" s="235" t="s">
        <v>7</v>
      </c>
      <c r="B6" s="218">
        <f>SUM(B7:B22)</f>
        <v>49010</v>
      </c>
      <c r="C6" s="236">
        <f>SUM(C7:C22)</f>
        <v>53010</v>
      </c>
      <c r="D6" s="142">
        <f>B6/C6*100</f>
        <v>92.4542539143558</v>
      </c>
    </row>
    <row r="7" ht="15.6" customHeight="1" spans="1:4">
      <c r="A7" s="237" t="s">
        <v>8</v>
      </c>
      <c r="B7" s="218">
        <v>16509</v>
      </c>
      <c r="C7" s="236">
        <v>9052</v>
      </c>
      <c r="D7" s="142">
        <f t="shared" ref="D7:D45" si="0">B7/C7*100</f>
        <v>182.379584622183</v>
      </c>
    </row>
    <row r="8" ht="15.6" customHeight="1" spans="1:4">
      <c r="A8" s="237" t="s">
        <v>9</v>
      </c>
      <c r="B8" s="218"/>
      <c r="C8" s="236">
        <v>11985</v>
      </c>
      <c r="D8" s="142">
        <f t="shared" si="0"/>
        <v>0</v>
      </c>
    </row>
    <row r="9" ht="15.6" customHeight="1" spans="1:4">
      <c r="A9" s="237" t="s">
        <v>10</v>
      </c>
      <c r="B9" s="218">
        <v>7727</v>
      </c>
      <c r="C9" s="236">
        <v>5883</v>
      </c>
      <c r="D9" s="142">
        <f t="shared" si="0"/>
        <v>131.344552099269</v>
      </c>
    </row>
    <row r="10" ht="15.6" customHeight="1" spans="1:4">
      <c r="A10" s="237" t="s">
        <v>11</v>
      </c>
      <c r="B10" s="218"/>
      <c r="C10" s="236"/>
      <c r="D10" s="142"/>
    </row>
    <row r="11" ht="15.6" customHeight="1" spans="1:4">
      <c r="A11" s="237" t="s">
        <v>12</v>
      </c>
      <c r="B11" s="218">
        <v>3097</v>
      </c>
      <c r="C11" s="236">
        <v>2440</v>
      </c>
      <c r="D11" s="142">
        <f t="shared" si="0"/>
        <v>126.926229508197</v>
      </c>
    </row>
    <row r="12" ht="15.6" customHeight="1" spans="1:4">
      <c r="A12" s="237" t="s">
        <v>13</v>
      </c>
      <c r="B12" s="218">
        <v>3908</v>
      </c>
      <c r="C12" s="236">
        <v>3600</v>
      </c>
      <c r="D12" s="142">
        <f t="shared" si="0"/>
        <v>108.555555555556</v>
      </c>
    </row>
    <row r="13" ht="15.6" customHeight="1" spans="1:4">
      <c r="A13" s="237" t="s">
        <v>14</v>
      </c>
      <c r="B13" s="218">
        <v>1800</v>
      </c>
      <c r="C13" s="236">
        <v>1600</v>
      </c>
      <c r="D13" s="142">
        <f t="shared" si="0"/>
        <v>112.5</v>
      </c>
    </row>
    <row r="14" ht="15.6" customHeight="1" spans="1:4">
      <c r="A14" s="237" t="s">
        <v>15</v>
      </c>
      <c r="B14" s="218">
        <v>1700</v>
      </c>
      <c r="C14" s="236">
        <v>1800</v>
      </c>
      <c r="D14" s="142">
        <f t="shared" si="0"/>
        <v>94.4444444444444</v>
      </c>
    </row>
    <row r="15" ht="15.6" customHeight="1" spans="1:4">
      <c r="A15" s="237" t="s">
        <v>16</v>
      </c>
      <c r="B15" s="218">
        <v>600</v>
      </c>
      <c r="C15" s="236">
        <v>700</v>
      </c>
      <c r="D15" s="142">
        <f t="shared" si="0"/>
        <v>85.7142857142857</v>
      </c>
    </row>
    <row r="16" ht="15.6" customHeight="1" spans="1:4">
      <c r="A16" s="237" t="s">
        <v>17</v>
      </c>
      <c r="B16" s="218">
        <v>1450</v>
      </c>
      <c r="C16" s="236">
        <v>1600</v>
      </c>
      <c r="D16" s="142">
        <f t="shared" si="0"/>
        <v>90.625</v>
      </c>
    </row>
    <row r="17" ht="15.6" customHeight="1" spans="1:4">
      <c r="A17" s="237" t="s">
        <v>18</v>
      </c>
      <c r="B17" s="218">
        <v>3219</v>
      </c>
      <c r="C17" s="236">
        <v>4500</v>
      </c>
      <c r="D17" s="142">
        <f t="shared" si="0"/>
        <v>71.5333333333333</v>
      </c>
    </row>
    <row r="18" ht="15.6" customHeight="1" spans="1:4">
      <c r="A18" s="237" t="s">
        <v>19</v>
      </c>
      <c r="B18" s="218">
        <v>800</v>
      </c>
      <c r="C18" s="236">
        <v>900</v>
      </c>
      <c r="D18" s="142">
        <f t="shared" si="0"/>
        <v>88.8888888888889</v>
      </c>
    </row>
    <row r="19" ht="15.6" customHeight="1" spans="1:4">
      <c r="A19" s="237" t="s">
        <v>20</v>
      </c>
      <c r="B19" s="218">
        <v>500</v>
      </c>
      <c r="C19" s="236">
        <v>450</v>
      </c>
      <c r="D19" s="142">
        <f t="shared" si="0"/>
        <v>111.111111111111</v>
      </c>
    </row>
    <row r="20" ht="15.6" customHeight="1" spans="1:4">
      <c r="A20" s="237" t="s">
        <v>21</v>
      </c>
      <c r="B20" s="218">
        <v>2900</v>
      </c>
      <c r="C20" s="236">
        <v>3500</v>
      </c>
      <c r="D20" s="142">
        <f t="shared" si="0"/>
        <v>82.8571428571429</v>
      </c>
    </row>
    <row r="21" ht="15.6" customHeight="1" spans="1:4">
      <c r="A21" s="237" t="s">
        <v>22</v>
      </c>
      <c r="B21" s="218">
        <v>4800</v>
      </c>
      <c r="C21" s="236">
        <v>5000</v>
      </c>
      <c r="D21" s="142">
        <f t="shared" si="0"/>
        <v>96</v>
      </c>
    </row>
    <row r="22" ht="15.6" customHeight="1" spans="1:4">
      <c r="A22" s="237" t="s">
        <v>23</v>
      </c>
      <c r="B22" s="218"/>
      <c r="C22" s="236"/>
      <c r="D22" s="142"/>
    </row>
    <row r="23" ht="15.6" customHeight="1" spans="1:4">
      <c r="A23" s="235" t="s">
        <v>24</v>
      </c>
      <c r="B23" s="218">
        <f>SUM(B24:B31)</f>
        <v>17590</v>
      </c>
      <c r="C23" s="236">
        <f>SUM(C24:C31)</f>
        <v>13150</v>
      </c>
      <c r="D23" s="142">
        <f t="shared" si="0"/>
        <v>133.764258555133</v>
      </c>
    </row>
    <row r="24" ht="15.6" customHeight="1" spans="1:4">
      <c r="A24" s="237" t="s">
        <v>25</v>
      </c>
      <c r="B24" s="218">
        <v>2090</v>
      </c>
      <c r="C24" s="236">
        <v>2817</v>
      </c>
      <c r="D24" s="142">
        <f t="shared" si="0"/>
        <v>74.1924032658857</v>
      </c>
    </row>
    <row r="25" ht="15.6" customHeight="1" spans="1:4">
      <c r="A25" s="237" t="s">
        <v>26</v>
      </c>
      <c r="B25" s="218">
        <v>2775</v>
      </c>
      <c r="C25" s="236">
        <v>5215</v>
      </c>
      <c r="D25" s="142">
        <f t="shared" si="0"/>
        <v>53.2118887823586</v>
      </c>
    </row>
    <row r="26" ht="15.6" customHeight="1" spans="1:4">
      <c r="A26" s="237" t="s">
        <v>27</v>
      </c>
      <c r="B26" s="218">
        <v>2835</v>
      </c>
      <c r="C26" s="236">
        <v>2116</v>
      </c>
      <c r="D26" s="142">
        <f t="shared" si="0"/>
        <v>133.979206049149</v>
      </c>
    </row>
    <row r="27" ht="15.6" customHeight="1" spans="1:4">
      <c r="A27" s="237" t="s">
        <v>28</v>
      </c>
      <c r="B27" s="218"/>
      <c r="C27" s="236"/>
      <c r="D27" s="142"/>
    </row>
    <row r="28" ht="15.6" customHeight="1" spans="1:4">
      <c r="A28" s="237" t="s">
        <v>29</v>
      </c>
      <c r="B28" s="218">
        <v>3580</v>
      </c>
      <c r="C28" s="236">
        <v>2040</v>
      </c>
      <c r="D28" s="142">
        <f t="shared" si="0"/>
        <v>175.490196078431</v>
      </c>
    </row>
    <row r="29" ht="15.6" customHeight="1" spans="1:4">
      <c r="A29" s="237" t="s">
        <v>30</v>
      </c>
      <c r="B29" s="218">
        <v>3000</v>
      </c>
      <c r="C29" s="236">
        <v>210</v>
      </c>
      <c r="D29" s="142">
        <f t="shared" si="0"/>
        <v>1428.57142857143</v>
      </c>
    </row>
    <row r="30" ht="15.6" customHeight="1" spans="1:4">
      <c r="A30" s="237" t="s">
        <v>31</v>
      </c>
      <c r="B30" s="218">
        <v>210</v>
      </c>
      <c r="C30" s="236"/>
      <c r="D30" s="142"/>
    </row>
    <row r="31" ht="15.6" customHeight="1" spans="1:4">
      <c r="A31" s="237" t="s">
        <v>32</v>
      </c>
      <c r="B31" s="218">
        <v>3100</v>
      </c>
      <c r="C31" s="236">
        <v>752</v>
      </c>
      <c r="D31" s="142">
        <f t="shared" si="0"/>
        <v>412.234042553192</v>
      </c>
    </row>
    <row r="32" ht="15.6" customHeight="1" spans="1:4">
      <c r="A32" s="238" t="s">
        <v>33</v>
      </c>
      <c r="B32" s="218">
        <f>+B6+B23</f>
        <v>66600</v>
      </c>
      <c r="C32" s="236">
        <f>+C6+C23</f>
        <v>66160</v>
      </c>
      <c r="D32" s="142">
        <f t="shared" si="0"/>
        <v>100.665054413543</v>
      </c>
    </row>
    <row r="33" ht="15.6" customHeight="1" spans="1:4">
      <c r="A33" s="239" t="s">
        <v>34</v>
      </c>
      <c r="B33" s="218"/>
      <c r="C33" s="236"/>
      <c r="D33" s="142"/>
    </row>
    <row r="34" ht="15.6" customHeight="1" spans="1:4">
      <c r="A34" s="239" t="s">
        <v>35</v>
      </c>
      <c r="B34" s="218">
        <f>+B35+B41+B42+B40+B43</f>
        <v>138375</v>
      </c>
      <c r="C34" s="236">
        <f>+C35+C41+C42+C40+C43</f>
        <v>132072</v>
      </c>
      <c r="D34" s="142">
        <f t="shared" si="0"/>
        <v>104.772396874432</v>
      </c>
    </row>
    <row r="35" ht="15.6" customHeight="1" spans="1:4">
      <c r="A35" s="240" t="s">
        <v>36</v>
      </c>
      <c r="B35" s="218">
        <f>SUM(B36:B38)</f>
        <v>107205</v>
      </c>
      <c r="C35" s="236">
        <f>SUM(C36:C38)</f>
        <v>111705</v>
      </c>
      <c r="D35" s="142">
        <f t="shared" si="0"/>
        <v>95.9715321606016</v>
      </c>
    </row>
    <row r="36" ht="15.6" customHeight="1" spans="1:4">
      <c r="A36" s="241" t="s">
        <v>37</v>
      </c>
      <c r="B36" s="218">
        <v>2773</v>
      </c>
      <c r="C36" s="236">
        <v>2773</v>
      </c>
      <c r="D36" s="142">
        <f t="shared" si="0"/>
        <v>100</v>
      </c>
    </row>
    <row r="37" ht="15.6" customHeight="1" spans="1:4">
      <c r="A37" s="241" t="s">
        <v>38</v>
      </c>
      <c r="B37" s="218">
        <v>56350</v>
      </c>
      <c r="C37" s="236">
        <v>49749</v>
      </c>
      <c r="D37" s="142">
        <f t="shared" si="0"/>
        <v>113.268608414239</v>
      </c>
    </row>
    <row r="38" ht="15.6" customHeight="1" spans="1:4">
      <c r="A38" s="241" t="s">
        <v>39</v>
      </c>
      <c r="B38" s="218">
        <v>48082</v>
      </c>
      <c r="C38" s="236">
        <v>59183</v>
      </c>
      <c r="D38" s="142">
        <f t="shared" si="0"/>
        <v>81.2429244884511</v>
      </c>
    </row>
    <row r="39" ht="15.6" customHeight="1" spans="1:4">
      <c r="A39" s="242" t="s">
        <v>40</v>
      </c>
      <c r="B39" s="218"/>
      <c r="C39" s="236"/>
      <c r="D39" s="142"/>
    </row>
    <row r="40" ht="15.6" customHeight="1" spans="1:4">
      <c r="A40" s="243" t="s">
        <v>41</v>
      </c>
      <c r="B40" s="218"/>
      <c r="C40" s="236"/>
      <c r="D40" s="142"/>
    </row>
    <row r="41" ht="15.6" customHeight="1" spans="1:4">
      <c r="A41" s="240" t="s">
        <v>42</v>
      </c>
      <c r="B41" s="218">
        <v>4000</v>
      </c>
      <c r="C41" s="236">
        <v>10367</v>
      </c>
      <c r="D41" s="142">
        <f t="shared" si="0"/>
        <v>38.5839683611459</v>
      </c>
    </row>
    <row r="42" ht="15.6" customHeight="1" spans="1:4">
      <c r="A42" s="243" t="s">
        <v>43</v>
      </c>
      <c r="B42" s="218">
        <v>17170</v>
      </c>
      <c r="C42" s="236"/>
      <c r="D42" s="142"/>
    </row>
    <row r="43" ht="15.6" customHeight="1" spans="1:4">
      <c r="A43" s="244" t="s">
        <v>44</v>
      </c>
      <c r="B43" s="218">
        <v>10000</v>
      </c>
      <c r="C43" s="236">
        <v>10000</v>
      </c>
      <c r="D43" s="142">
        <f t="shared" si="0"/>
        <v>100</v>
      </c>
    </row>
    <row r="44" ht="15.6" customHeight="1" spans="1:4">
      <c r="A44" s="243" t="s">
        <v>45</v>
      </c>
      <c r="B44" s="218"/>
      <c r="C44" s="236"/>
      <c r="D44" s="142"/>
    </row>
    <row r="45" ht="15.6" customHeight="1" spans="1:4">
      <c r="A45" s="238" t="s">
        <v>46</v>
      </c>
      <c r="B45" s="218">
        <f>+B32+B33+B34</f>
        <v>204975</v>
      </c>
      <c r="C45" s="218">
        <f>+C32+C33+C34</f>
        <v>198232</v>
      </c>
      <c r="D45" s="142">
        <f t="shared" si="0"/>
        <v>103.401569877719</v>
      </c>
    </row>
    <row r="46" spans="1:2">
      <c r="A46" s="191"/>
      <c r="B46" s="232"/>
    </row>
    <row r="47" spans="1:2">
      <c r="A47" s="191"/>
      <c r="B47" s="232"/>
    </row>
    <row r="48" spans="1:2">
      <c r="A48" s="191"/>
      <c r="B48" s="232"/>
    </row>
    <row r="49" spans="1:2">
      <c r="A49" s="232"/>
      <c r="B49" s="232"/>
    </row>
    <row r="50" spans="1:2">
      <c r="A50" s="232"/>
      <c r="B50" s="232"/>
    </row>
    <row r="51" spans="1:2">
      <c r="A51" s="232"/>
      <c r="B51" s="232"/>
    </row>
  </sheetData>
  <mergeCells count="2">
    <mergeCell ref="A1:D1"/>
    <mergeCell ref="A3:D3"/>
  </mergeCells>
  <printOptions horizontalCentered="1"/>
  <pageMargins left="0.707638888888889" right="0.707638888888889" top="0.747916666666667" bottom="0.747916666666667" header="0.313888888888889" footer="0.313888888888889"/>
  <pageSetup paperSize="9" scale="97" fitToHeight="0" orientation="portrait"/>
  <headerFooter>
    <oddFooter>&amp;C附表1-1</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4"/>
  <sheetViews>
    <sheetView topLeftCell="A15" workbookViewId="0">
      <selection activeCell="D10" sqref="D10"/>
    </sheetView>
  </sheetViews>
  <sheetFormatPr defaultColWidth="9" defaultRowHeight="15.75" outlineLevelCol="5"/>
  <cols>
    <col min="1" max="1" width="34.5" style="101" customWidth="1"/>
    <col min="2" max="3" width="14" style="101" customWidth="1"/>
    <col min="4" max="4" width="14.25" style="101" customWidth="1"/>
    <col min="5" max="16384" width="9" style="101"/>
  </cols>
  <sheetData>
    <row r="1" spans="1:1">
      <c r="A1" s="102" t="s">
        <v>1214</v>
      </c>
    </row>
    <row r="2" ht="20.25" spans="1:4">
      <c r="A2" s="103" t="s">
        <v>1215</v>
      </c>
      <c r="B2" s="103"/>
      <c r="C2" s="103"/>
      <c r="D2" s="103"/>
    </row>
    <row r="3" spans="1:4">
      <c r="A3" s="104"/>
      <c r="B3" s="105"/>
      <c r="C3" s="105"/>
      <c r="D3" s="128" t="s">
        <v>1117</v>
      </c>
    </row>
    <row r="4" ht="30.6" customHeight="1" spans="1:4">
      <c r="A4" s="129" t="s">
        <v>1191</v>
      </c>
      <c r="B4" s="129" t="s">
        <v>4</v>
      </c>
      <c r="C4" s="109" t="s">
        <v>5</v>
      </c>
      <c r="D4" s="109" t="s">
        <v>6</v>
      </c>
    </row>
    <row r="5" ht="19.9" customHeight="1" spans="1:4">
      <c r="A5" s="112" t="s">
        <v>1216</v>
      </c>
      <c r="B5" s="112"/>
      <c r="C5" s="112"/>
      <c r="D5" s="130">
        <f>IF(C5=0,0,B5*100/C5)</f>
        <v>0</v>
      </c>
    </row>
    <row r="6" ht="19.9" customHeight="1" spans="1:4">
      <c r="A6" s="112" t="s">
        <v>1217</v>
      </c>
      <c r="B6" s="112">
        <v>1010</v>
      </c>
      <c r="C6" s="112"/>
      <c r="D6" s="130">
        <f t="shared" ref="D6:D24" si="0">IF(C6=0,0,B6*100/C6)</f>
        <v>0</v>
      </c>
    </row>
    <row r="7" ht="19.9" customHeight="1" spans="1:4">
      <c r="A7" s="112" t="s">
        <v>1218</v>
      </c>
      <c r="B7" s="112"/>
      <c r="C7" s="112"/>
      <c r="D7" s="130">
        <f t="shared" si="0"/>
        <v>0</v>
      </c>
    </row>
    <row r="8" ht="19.9" customHeight="1" spans="1:4">
      <c r="A8" s="112" t="s">
        <v>1219</v>
      </c>
      <c r="B8" s="112">
        <v>26840</v>
      </c>
      <c r="C8" s="112">
        <f>1790+18970</f>
        <v>20760</v>
      </c>
      <c r="D8" s="130">
        <f t="shared" si="0"/>
        <v>129.287090558767</v>
      </c>
    </row>
    <row r="9" ht="19.9" customHeight="1" spans="1:6">
      <c r="A9" s="112" t="s">
        <v>1220</v>
      </c>
      <c r="B9" s="112">
        <v>58</v>
      </c>
      <c r="C9" s="112"/>
      <c r="D9" s="130">
        <f t="shared" si="0"/>
        <v>0</v>
      </c>
      <c r="F9" s="131"/>
    </row>
    <row r="10" ht="19.9" customHeight="1" spans="1:4">
      <c r="A10" s="112" t="s">
        <v>1221</v>
      </c>
      <c r="B10" s="112"/>
      <c r="C10" s="112"/>
      <c r="D10" s="130">
        <f t="shared" si="0"/>
        <v>0</v>
      </c>
    </row>
    <row r="11" ht="19.9" customHeight="1" spans="1:4">
      <c r="A11" s="112" t="s">
        <v>1222</v>
      </c>
      <c r="B11" s="112"/>
      <c r="C11" s="112"/>
      <c r="D11" s="130">
        <f t="shared" si="0"/>
        <v>0</v>
      </c>
    </row>
    <row r="12" ht="19.9" customHeight="1" spans="1:4">
      <c r="A12" s="112" t="s">
        <v>1223</v>
      </c>
      <c r="B12" s="112"/>
      <c r="C12" s="112"/>
      <c r="D12" s="130">
        <f t="shared" si="0"/>
        <v>0</v>
      </c>
    </row>
    <row r="13" ht="19.9" customHeight="1" spans="1:4">
      <c r="A13" s="112" t="s">
        <v>1224</v>
      </c>
      <c r="B13" s="112">
        <f>75+570</f>
        <v>645</v>
      </c>
      <c r="C13" s="112">
        <v>595</v>
      </c>
      <c r="D13" s="130">
        <f t="shared" si="0"/>
        <v>108.403361344538</v>
      </c>
    </row>
    <row r="14" ht="19.9" customHeight="1" spans="1:4">
      <c r="A14" s="112" t="s">
        <v>1225</v>
      </c>
      <c r="B14" s="112">
        <v>1010</v>
      </c>
      <c r="C14" s="112">
        <v>540</v>
      </c>
      <c r="D14" s="130">
        <f t="shared" si="0"/>
        <v>187.037037037037</v>
      </c>
    </row>
    <row r="15" ht="19.9" customHeight="1" spans="1:4">
      <c r="A15" s="112" t="s">
        <v>1226</v>
      </c>
      <c r="B15" s="112">
        <v>50</v>
      </c>
      <c r="C15" s="112"/>
      <c r="D15" s="130">
        <f t="shared" si="0"/>
        <v>0</v>
      </c>
    </row>
    <row r="16" ht="19.9" customHeight="1" spans="1:4">
      <c r="A16" s="107" t="s">
        <v>1227</v>
      </c>
      <c r="B16" s="112">
        <f>SUM(B5:B15)</f>
        <v>29613</v>
      </c>
      <c r="C16" s="112">
        <f>SUM(C5:C15)</f>
        <v>21895</v>
      </c>
      <c r="D16" s="130">
        <f t="shared" si="0"/>
        <v>135.25005709066</v>
      </c>
    </row>
    <row r="17" ht="19.9" customHeight="1" spans="1:4">
      <c r="A17" s="121" t="s">
        <v>1228</v>
      </c>
      <c r="B17" s="112"/>
      <c r="C17" s="112"/>
      <c r="D17" s="130">
        <f t="shared" si="0"/>
        <v>0</v>
      </c>
    </row>
    <row r="18" ht="19.9" customHeight="1" spans="1:4">
      <c r="A18" s="121" t="s">
        <v>76</v>
      </c>
      <c r="B18" s="112">
        <f>SUM(B19:B23)</f>
        <v>0</v>
      </c>
      <c r="C18" s="112"/>
      <c r="D18" s="130">
        <f t="shared" si="0"/>
        <v>0</v>
      </c>
    </row>
    <row r="19" ht="19.9" customHeight="1" spans="1:4">
      <c r="A19" s="122" t="s">
        <v>1229</v>
      </c>
      <c r="B19" s="112"/>
      <c r="C19" s="112"/>
      <c r="D19" s="130">
        <f t="shared" si="0"/>
        <v>0</v>
      </c>
    </row>
    <row r="20" ht="19.9" customHeight="1" spans="1:4">
      <c r="A20" s="122" t="s">
        <v>1230</v>
      </c>
      <c r="B20" s="112"/>
      <c r="C20" s="112"/>
      <c r="D20" s="130">
        <f t="shared" si="0"/>
        <v>0</v>
      </c>
    </row>
    <row r="21" ht="19.9" customHeight="1" spans="1:4">
      <c r="A21" s="122" t="s">
        <v>1231</v>
      </c>
      <c r="B21" s="112"/>
      <c r="C21" s="112"/>
      <c r="D21" s="130">
        <f t="shared" si="0"/>
        <v>0</v>
      </c>
    </row>
    <row r="22" ht="19.9" customHeight="1" spans="1:4">
      <c r="A22" s="122" t="s">
        <v>1232</v>
      </c>
      <c r="B22" s="112"/>
      <c r="C22" s="112"/>
      <c r="D22" s="130">
        <f t="shared" si="0"/>
        <v>0</v>
      </c>
    </row>
    <row r="23" ht="19.9" customHeight="1" spans="1:4">
      <c r="A23" s="122" t="s">
        <v>1233</v>
      </c>
      <c r="B23" s="112"/>
      <c r="C23" s="112">
        <v>405</v>
      </c>
      <c r="D23" s="130">
        <f t="shared" si="0"/>
        <v>0</v>
      </c>
    </row>
    <row r="24" ht="19.9" customHeight="1" spans="1:4">
      <c r="A24" s="107" t="s">
        <v>74</v>
      </c>
      <c r="B24" s="112">
        <f>+B16+B17+B18</f>
        <v>29613</v>
      </c>
      <c r="C24" s="112">
        <f>+C16+C17+C18+C23</f>
        <v>22300</v>
      </c>
      <c r="D24" s="130">
        <f t="shared" si="0"/>
        <v>132.793721973094</v>
      </c>
    </row>
  </sheetData>
  <mergeCells count="1">
    <mergeCell ref="A2:D2"/>
  </mergeCells>
  <pageMargins left="0.707638888888889" right="0.707638888888889" top="0.747916666666667" bottom="0.747916666666667" header="0.313888888888889" footer="0.313888888888889"/>
  <pageSetup paperSize="9" orientation="portrait"/>
  <headerFooter>
    <oddFooter>&amp;C附表1-10</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28"/>
  <sheetViews>
    <sheetView topLeftCell="A25" workbookViewId="0">
      <selection activeCell="H25" sqref="H25"/>
    </sheetView>
  </sheetViews>
  <sheetFormatPr defaultColWidth="9" defaultRowHeight="15.75" outlineLevelCol="3"/>
  <cols>
    <col min="1" max="1" width="41.625" customWidth="1"/>
    <col min="2" max="2" width="14.125" customWidth="1"/>
    <col min="3" max="3" width="15.375" customWidth="1"/>
    <col min="4" max="4" width="14.875" customWidth="1"/>
  </cols>
  <sheetData>
    <row r="1" spans="1:1">
      <c r="A1" s="71" t="s">
        <v>1234</v>
      </c>
    </row>
    <row r="2" ht="20.25" spans="1:4">
      <c r="A2" s="72" t="s">
        <v>1235</v>
      </c>
      <c r="B2" s="72"/>
      <c r="C2" s="72"/>
      <c r="D2" s="72"/>
    </row>
    <row r="3" spans="1:4">
      <c r="A3" s="73"/>
      <c r="B3" s="74"/>
      <c r="C3" s="74"/>
      <c r="D3" s="123" t="s">
        <v>1117</v>
      </c>
    </row>
    <row r="4" ht="34.5" customHeight="1" spans="1:4">
      <c r="A4" s="93" t="s">
        <v>1191</v>
      </c>
      <c r="B4" s="93" t="s">
        <v>4</v>
      </c>
      <c r="C4" s="23" t="s">
        <v>5</v>
      </c>
      <c r="D4" s="23" t="s">
        <v>6</v>
      </c>
    </row>
    <row r="5" ht="16.15" customHeight="1" spans="1:4">
      <c r="A5" s="124" t="s">
        <v>1192</v>
      </c>
      <c r="B5" s="95"/>
      <c r="C5" s="95"/>
      <c r="D5" s="125">
        <f>IF(C5=0,0,B5*100/C5)</f>
        <v>0</v>
      </c>
    </row>
    <row r="6" ht="16.15" customHeight="1" spans="1:4">
      <c r="A6" s="124" t="s">
        <v>1193</v>
      </c>
      <c r="B6" s="95"/>
      <c r="C6" s="95"/>
      <c r="D6" s="125">
        <f t="shared" ref="D6:D18" si="0">IF(C6=0,0,B6*100/C6)</f>
        <v>0</v>
      </c>
    </row>
    <row r="7" ht="16.15" customHeight="1" spans="1:4">
      <c r="A7" s="124" t="s">
        <v>1194</v>
      </c>
      <c r="B7" s="126">
        <v>600</v>
      </c>
      <c r="C7" s="95"/>
      <c r="D7" s="125">
        <f t="shared" si="0"/>
        <v>0</v>
      </c>
    </row>
    <row r="8" ht="16.15" customHeight="1" spans="1:4">
      <c r="A8" s="124" t="s">
        <v>1195</v>
      </c>
      <c r="B8" s="95"/>
      <c r="C8" s="95"/>
      <c r="D8" s="125">
        <f t="shared" si="0"/>
        <v>0</v>
      </c>
    </row>
    <row r="9" ht="16.15" customHeight="1" spans="1:4">
      <c r="A9" s="124" t="s">
        <v>1196</v>
      </c>
      <c r="B9" s="79"/>
      <c r="C9" s="79"/>
      <c r="D9" s="125">
        <f t="shared" si="0"/>
        <v>0</v>
      </c>
    </row>
    <row r="10" ht="16.15" customHeight="1" spans="1:4">
      <c r="A10" s="124" t="s">
        <v>1197</v>
      </c>
      <c r="B10" s="79">
        <v>25700</v>
      </c>
      <c r="C10" s="79">
        <v>20000</v>
      </c>
      <c r="D10" s="125">
        <f t="shared" si="0"/>
        <v>128.5</v>
      </c>
    </row>
    <row r="11" ht="16.15" customHeight="1" spans="1:4">
      <c r="A11" s="124" t="s">
        <v>1198</v>
      </c>
      <c r="B11" s="79"/>
      <c r="C11" s="79"/>
      <c r="D11" s="125">
        <f t="shared" si="0"/>
        <v>0</v>
      </c>
    </row>
    <row r="12" ht="16.15" customHeight="1" spans="1:4">
      <c r="A12" s="124" t="s">
        <v>1199</v>
      </c>
      <c r="B12" s="79">
        <v>570</v>
      </c>
      <c r="C12" s="79">
        <v>500</v>
      </c>
      <c r="D12" s="125">
        <f t="shared" si="0"/>
        <v>114</v>
      </c>
    </row>
    <row r="13" ht="16.15" customHeight="1" spans="1:4">
      <c r="A13" s="124" t="s">
        <v>1200</v>
      </c>
      <c r="B13" s="79">
        <v>1000</v>
      </c>
      <c r="C13" s="79">
        <v>700</v>
      </c>
      <c r="D13" s="125">
        <f t="shared" si="0"/>
        <v>142.857142857143</v>
      </c>
    </row>
    <row r="14" ht="16.15" customHeight="1" spans="1:4">
      <c r="A14" s="124" t="s">
        <v>1201</v>
      </c>
      <c r="B14" s="79"/>
      <c r="C14" s="79"/>
      <c r="D14" s="125">
        <f t="shared" si="0"/>
        <v>0</v>
      </c>
    </row>
    <row r="15" ht="16.15" customHeight="1" spans="1:4">
      <c r="A15" s="124" t="s">
        <v>1202</v>
      </c>
      <c r="B15" s="79"/>
      <c r="C15" s="79"/>
      <c r="D15" s="125">
        <f t="shared" si="0"/>
        <v>0</v>
      </c>
    </row>
    <row r="16" ht="16.15" customHeight="1" spans="1:4">
      <c r="A16" s="124" t="s">
        <v>1203</v>
      </c>
      <c r="B16" s="79">
        <v>600</v>
      </c>
      <c r="C16" s="79">
        <v>600</v>
      </c>
      <c r="D16" s="125">
        <f t="shared" si="0"/>
        <v>100</v>
      </c>
    </row>
    <row r="17" ht="16.15" customHeight="1" spans="1:4">
      <c r="A17" s="124" t="s">
        <v>1204</v>
      </c>
      <c r="B17" s="79"/>
      <c r="C17" s="79"/>
      <c r="D17" s="125">
        <f t="shared" si="0"/>
        <v>0</v>
      </c>
    </row>
    <row r="18" ht="16.15" customHeight="1" spans="1:4">
      <c r="A18" s="124" t="s">
        <v>1205</v>
      </c>
      <c r="B18" s="79"/>
      <c r="C18" s="79">
        <v>500</v>
      </c>
      <c r="D18" s="125">
        <f t="shared" si="0"/>
        <v>0</v>
      </c>
    </row>
    <row r="19" ht="16.15" customHeight="1" spans="1:4">
      <c r="A19" s="127"/>
      <c r="B19" s="79"/>
      <c r="C19" s="79"/>
      <c r="D19" s="125"/>
    </row>
    <row r="20" ht="16.15" customHeight="1" spans="1:4">
      <c r="A20" s="84" t="s">
        <v>1206</v>
      </c>
      <c r="B20" s="79">
        <f>SUM(B5:B19)</f>
        <v>28470</v>
      </c>
      <c r="C20" s="79">
        <f>SUM(C5:C19)</f>
        <v>22300</v>
      </c>
      <c r="D20" s="79"/>
    </row>
    <row r="21" ht="16.15" customHeight="1" spans="1:4">
      <c r="A21" s="78" t="s">
        <v>1207</v>
      </c>
      <c r="B21" s="79"/>
      <c r="C21" s="79"/>
      <c r="D21" s="79"/>
    </row>
    <row r="22" ht="16.15" customHeight="1" spans="1:4">
      <c r="A22" s="78" t="s">
        <v>1208</v>
      </c>
      <c r="B22" s="79"/>
      <c r="C22" s="79"/>
      <c r="D22" s="79"/>
    </row>
    <row r="23" ht="16.15" customHeight="1" spans="1:4">
      <c r="A23" s="85" t="s">
        <v>1209</v>
      </c>
      <c r="B23" s="79"/>
      <c r="C23" s="79"/>
      <c r="D23" s="79"/>
    </row>
    <row r="24" ht="16.15" customHeight="1" spans="1:4">
      <c r="A24" s="85" t="s">
        <v>1210</v>
      </c>
      <c r="B24" s="79"/>
      <c r="C24" s="79"/>
      <c r="D24" s="79"/>
    </row>
    <row r="25" ht="16.15" customHeight="1" spans="1:4">
      <c r="A25" s="85" t="s">
        <v>1211</v>
      </c>
      <c r="B25" s="79"/>
      <c r="C25" s="79"/>
      <c r="D25" s="79"/>
    </row>
    <row r="26" ht="16.15" customHeight="1" spans="1:4">
      <c r="A26" s="79" t="s">
        <v>1212</v>
      </c>
      <c r="B26" s="79"/>
      <c r="C26" s="79"/>
      <c r="D26" s="79"/>
    </row>
    <row r="27" ht="16.15" customHeight="1" spans="1:4">
      <c r="A27" s="79" t="s">
        <v>1213</v>
      </c>
      <c r="B27" s="79"/>
      <c r="C27" s="79"/>
      <c r="D27" s="79"/>
    </row>
    <row r="28" ht="16.15" customHeight="1" spans="1:4">
      <c r="A28" s="84" t="s">
        <v>33</v>
      </c>
      <c r="B28" s="89">
        <f>+B20</f>
        <v>28470</v>
      </c>
      <c r="C28" s="89">
        <f>+C20</f>
        <v>22300</v>
      </c>
      <c r="D28" s="89"/>
    </row>
  </sheetData>
  <mergeCells count="1">
    <mergeCell ref="A2:D2"/>
  </mergeCells>
  <pageMargins left="0.707638888888889" right="0.707638888888889" top="0.747916666666667" bottom="0.747916666666667" header="0.313888888888889" footer="0.313888888888889"/>
  <pageSetup paperSize="9" scale="95" fitToHeight="0" orientation="portrait"/>
  <headerFooter>
    <oddFooter>&amp;C附表1-11</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181"/>
  <sheetViews>
    <sheetView topLeftCell="A165" workbookViewId="0">
      <selection activeCell="I131" sqref="I131"/>
    </sheetView>
  </sheetViews>
  <sheetFormatPr defaultColWidth="9" defaultRowHeight="15.75" outlineLevelCol="3"/>
  <cols>
    <col min="1" max="1" width="44.25" style="101" customWidth="1"/>
    <col min="2" max="3" width="17.625" style="101" customWidth="1"/>
    <col min="4" max="4" width="14.625" style="101" customWidth="1"/>
    <col min="5" max="16384" width="9" style="101"/>
  </cols>
  <sheetData>
    <row r="1" ht="19.15" customHeight="1" spans="1:1">
      <c r="A1" s="102" t="s">
        <v>1236</v>
      </c>
    </row>
    <row r="2" ht="23.45" customHeight="1" spans="1:4">
      <c r="A2" s="103" t="s">
        <v>1237</v>
      </c>
      <c r="B2" s="103"/>
      <c r="C2" s="103"/>
      <c r="D2" s="103"/>
    </row>
    <row r="3" ht="17.45" customHeight="1" spans="1:4">
      <c r="A3" s="104"/>
      <c r="B3" s="105"/>
      <c r="C3" s="105"/>
      <c r="D3" s="106" t="s">
        <v>1117</v>
      </c>
    </row>
    <row r="4" ht="27" spans="1:4">
      <c r="A4" s="107" t="s">
        <v>1191</v>
      </c>
      <c r="B4" s="108" t="s">
        <v>4</v>
      </c>
      <c r="C4" s="109" t="s">
        <v>5</v>
      </c>
      <c r="D4" s="109" t="s">
        <v>6</v>
      </c>
    </row>
    <row r="5" ht="24" customHeight="1" spans="1:4">
      <c r="A5" s="110" t="s">
        <v>1216</v>
      </c>
      <c r="B5" s="111">
        <f>SUM(B6)</f>
        <v>0</v>
      </c>
      <c r="C5" s="112"/>
      <c r="D5" s="113">
        <f t="shared" ref="D5:D36" si="0">IF(C5=0,0,B5*100/C5)</f>
        <v>0</v>
      </c>
    </row>
    <row r="6" ht="24" customHeight="1" spans="1:4">
      <c r="A6" s="114" t="s">
        <v>1238</v>
      </c>
      <c r="B6" s="115">
        <f>SUM(B7:B10)</f>
        <v>0</v>
      </c>
      <c r="C6" s="112"/>
      <c r="D6" s="113">
        <f t="shared" si="0"/>
        <v>0</v>
      </c>
    </row>
    <row r="7" ht="24" customHeight="1" spans="1:4">
      <c r="A7" s="114" t="s">
        <v>1239</v>
      </c>
      <c r="B7" s="116"/>
      <c r="C7" s="112"/>
      <c r="D7" s="113">
        <f t="shared" si="0"/>
        <v>0</v>
      </c>
    </row>
    <row r="8" ht="24" customHeight="1" spans="1:4">
      <c r="A8" s="114" t="s">
        <v>1240</v>
      </c>
      <c r="B8" s="116"/>
      <c r="C8" s="112"/>
      <c r="D8" s="113">
        <f t="shared" si="0"/>
        <v>0</v>
      </c>
    </row>
    <row r="9" ht="24" customHeight="1" spans="1:4">
      <c r="A9" s="114" t="s">
        <v>1241</v>
      </c>
      <c r="B9" s="116"/>
      <c r="C9" s="112"/>
      <c r="D9" s="113">
        <f t="shared" si="0"/>
        <v>0</v>
      </c>
    </row>
    <row r="10" ht="24" customHeight="1" spans="1:4">
      <c r="A10" s="114" t="s">
        <v>1242</v>
      </c>
      <c r="B10" s="116"/>
      <c r="C10" s="112"/>
      <c r="D10" s="113">
        <f t="shared" si="0"/>
        <v>0</v>
      </c>
    </row>
    <row r="11" ht="24" customHeight="1" spans="1:4">
      <c r="A11" s="110" t="s">
        <v>1217</v>
      </c>
      <c r="B11" s="115">
        <f>SUM(B12,B16)</f>
        <v>0</v>
      </c>
      <c r="C11" s="112"/>
      <c r="D11" s="113">
        <f t="shared" si="0"/>
        <v>0</v>
      </c>
    </row>
    <row r="12" ht="24" customHeight="1" spans="1:4">
      <c r="A12" s="114" t="s">
        <v>1243</v>
      </c>
      <c r="B12" s="115">
        <f>SUM(B13:B15)</f>
        <v>0</v>
      </c>
      <c r="C12" s="112"/>
      <c r="D12" s="113">
        <f t="shared" si="0"/>
        <v>0</v>
      </c>
    </row>
    <row r="13" ht="24" customHeight="1" spans="1:4">
      <c r="A13" s="114" t="s">
        <v>1244</v>
      </c>
      <c r="B13" s="116"/>
      <c r="C13" s="112"/>
      <c r="D13" s="113">
        <f t="shared" si="0"/>
        <v>0</v>
      </c>
    </row>
    <row r="14" ht="24" customHeight="1" spans="1:4">
      <c r="A14" s="114" t="s">
        <v>1245</v>
      </c>
      <c r="B14" s="116"/>
      <c r="C14" s="112"/>
      <c r="D14" s="113">
        <f t="shared" si="0"/>
        <v>0</v>
      </c>
    </row>
    <row r="15" ht="24" customHeight="1" spans="1:4">
      <c r="A15" s="114" t="s">
        <v>1246</v>
      </c>
      <c r="B15" s="116"/>
      <c r="C15" s="112"/>
      <c r="D15" s="113">
        <f t="shared" si="0"/>
        <v>0</v>
      </c>
    </row>
    <row r="16" ht="24" customHeight="1" spans="1:4">
      <c r="A16" s="114" t="s">
        <v>1247</v>
      </c>
      <c r="B16" s="115">
        <f>SUM(B17:B19)</f>
        <v>0</v>
      </c>
      <c r="C16" s="112"/>
      <c r="D16" s="113">
        <f t="shared" si="0"/>
        <v>0</v>
      </c>
    </row>
    <row r="17" ht="24" customHeight="1" spans="1:4">
      <c r="A17" s="114" t="s">
        <v>1244</v>
      </c>
      <c r="B17" s="116"/>
      <c r="C17" s="112"/>
      <c r="D17" s="113">
        <f t="shared" si="0"/>
        <v>0</v>
      </c>
    </row>
    <row r="18" ht="24" customHeight="1" spans="1:4">
      <c r="A18" s="114" t="s">
        <v>1245</v>
      </c>
      <c r="B18" s="116"/>
      <c r="C18" s="112"/>
      <c r="D18" s="113">
        <f t="shared" si="0"/>
        <v>0</v>
      </c>
    </row>
    <row r="19" ht="24" customHeight="1" spans="1:4">
      <c r="A19" s="117" t="s">
        <v>1248</v>
      </c>
      <c r="B19" s="116"/>
      <c r="C19" s="112"/>
      <c r="D19" s="113">
        <f t="shared" si="0"/>
        <v>0</v>
      </c>
    </row>
    <row r="20" ht="24" customHeight="1" spans="1:4">
      <c r="A20" s="110" t="s">
        <v>1218</v>
      </c>
      <c r="B20" s="115">
        <f>SUM(B21:B22)</f>
        <v>0</v>
      </c>
      <c r="C20" s="112"/>
      <c r="D20" s="113">
        <f t="shared" si="0"/>
        <v>0</v>
      </c>
    </row>
    <row r="21" ht="24" customHeight="1" spans="1:4">
      <c r="A21" s="110" t="s">
        <v>1249</v>
      </c>
      <c r="B21" s="116"/>
      <c r="C21" s="112"/>
      <c r="D21" s="113">
        <f t="shared" si="0"/>
        <v>0</v>
      </c>
    </row>
    <row r="22" ht="24" customHeight="1" spans="1:4">
      <c r="A22" s="110" t="s">
        <v>1250</v>
      </c>
      <c r="B22" s="115">
        <f>SUM(B23:B26)</f>
        <v>0</v>
      </c>
      <c r="C22" s="112"/>
      <c r="D22" s="113">
        <f t="shared" si="0"/>
        <v>0</v>
      </c>
    </row>
    <row r="23" ht="24" customHeight="1" spans="1:4">
      <c r="A23" s="110" t="s">
        <v>1251</v>
      </c>
      <c r="B23" s="116"/>
      <c r="C23" s="112"/>
      <c r="D23" s="113">
        <f t="shared" si="0"/>
        <v>0</v>
      </c>
    </row>
    <row r="24" ht="24" customHeight="1" spans="1:4">
      <c r="A24" s="110" t="s">
        <v>1252</v>
      </c>
      <c r="B24" s="116"/>
      <c r="C24" s="112"/>
      <c r="D24" s="113">
        <f t="shared" si="0"/>
        <v>0</v>
      </c>
    </row>
    <row r="25" ht="24" customHeight="1" spans="1:4">
      <c r="A25" s="110" t="s">
        <v>1253</v>
      </c>
      <c r="B25" s="116"/>
      <c r="C25" s="112"/>
      <c r="D25" s="113">
        <f t="shared" si="0"/>
        <v>0</v>
      </c>
    </row>
    <row r="26" ht="24" customHeight="1" spans="1:4">
      <c r="A26" s="110" t="s">
        <v>1254</v>
      </c>
      <c r="B26" s="116"/>
      <c r="C26" s="112"/>
      <c r="D26" s="113">
        <f t="shared" si="0"/>
        <v>0</v>
      </c>
    </row>
    <row r="27" ht="24" customHeight="1" spans="1:4">
      <c r="A27" s="110" t="s">
        <v>1219</v>
      </c>
      <c r="B27" s="115">
        <f>SUM(B28,B41,B47,B51:B52,B58)</f>
        <v>26840</v>
      </c>
      <c r="C27" s="115">
        <f>SUM(C28,C41,C47,C51:C52,C58)</f>
        <v>20760</v>
      </c>
      <c r="D27" s="113">
        <f t="shared" si="0"/>
        <v>129.287090558767</v>
      </c>
    </row>
    <row r="28" ht="24" customHeight="1" spans="1:4">
      <c r="A28" s="110" t="s">
        <v>1255</v>
      </c>
      <c r="B28" s="115">
        <f>SUM(B29:B40)</f>
        <v>24640</v>
      </c>
      <c r="C28" s="115">
        <f>SUM(C29:C40)</f>
        <v>19460</v>
      </c>
      <c r="D28" s="113">
        <f t="shared" si="0"/>
        <v>126.618705035971</v>
      </c>
    </row>
    <row r="29" ht="24" customHeight="1" spans="1:4">
      <c r="A29" s="117" t="s">
        <v>1256</v>
      </c>
      <c r="B29" s="116">
        <v>10000</v>
      </c>
      <c r="C29" s="112">
        <v>10000</v>
      </c>
      <c r="D29" s="113">
        <f t="shared" si="0"/>
        <v>100</v>
      </c>
    </row>
    <row r="30" ht="24" customHeight="1" spans="1:4">
      <c r="A30" s="117" t="s">
        <v>1257</v>
      </c>
      <c r="B30" s="116">
        <v>7450</v>
      </c>
      <c r="C30" s="112"/>
      <c r="D30" s="113">
        <f t="shared" si="0"/>
        <v>0</v>
      </c>
    </row>
    <row r="31" ht="24" customHeight="1" spans="1:4">
      <c r="A31" s="117" t="s">
        <v>1258</v>
      </c>
      <c r="B31" s="116">
        <v>3000</v>
      </c>
      <c r="C31" s="112">
        <v>6000</v>
      </c>
      <c r="D31" s="113">
        <f t="shared" si="0"/>
        <v>50</v>
      </c>
    </row>
    <row r="32" ht="24" customHeight="1" spans="1:4">
      <c r="A32" s="117" t="s">
        <v>1259</v>
      </c>
      <c r="B32" s="116"/>
      <c r="C32" s="112"/>
      <c r="D32" s="113">
        <f t="shared" si="0"/>
        <v>0</v>
      </c>
    </row>
    <row r="33" ht="24" customHeight="1" spans="1:4">
      <c r="A33" s="117" t="s">
        <v>1260</v>
      </c>
      <c r="B33" s="116"/>
      <c r="C33" s="112"/>
      <c r="D33" s="113">
        <f t="shared" si="0"/>
        <v>0</v>
      </c>
    </row>
    <row r="34" ht="24" customHeight="1" spans="1:4">
      <c r="A34" s="117" t="s">
        <v>1261</v>
      </c>
      <c r="B34" s="116">
        <v>130</v>
      </c>
      <c r="C34" s="118">
        <v>340</v>
      </c>
      <c r="D34" s="113">
        <f t="shared" si="0"/>
        <v>38.2352941176471</v>
      </c>
    </row>
    <row r="35" ht="24" customHeight="1" spans="1:4">
      <c r="A35" s="117" t="s">
        <v>1262</v>
      </c>
      <c r="B35" s="116"/>
      <c r="C35" s="118">
        <v>1330</v>
      </c>
      <c r="D35" s="113">
        <f t="shared" si="0"/>
        <v>0</v>
      </c>
    </row>
    <row r="36" ht="24" customHeight="1" spans="1:4">
      <c r="A36" s="117" t="s">
        <v>1263</v>
      </c>
      <c r="B36" s="116"/>
      <c r="C36" s="118"/>
      <c r="D36" s="113">
        <f t="shared" si="0"/>
        <v>0</v>
      </c>
    </row>
    <row r="37" ht="24" customHeight="1" spans="1:4">
      <c r="A37" s="117" t="s">
        <v>1264</v>
      </c>
      <c r="B37" s="116"/>
      <c r="C37" s="118"/>
      <c r="D37" s="113">
        <f t="shared" ref="D37:D68" si="1">IF(C37=0,0,B37*100/C37)</f>
        <v>0</v>
      </c>
    </row>
    <row r="38" ht="24" customHeight="1" spans="1:4">
      <c r="A38" s="117" t="s">
        <v>1265</v>
      </c>
      <c r="B38" s="116"/>
      <c r="C38" s="118"/>
      <c r="D38" s="113">
        <f t="shared" si="1"/>
        <v>0</v>
      </c>
    </row>
    <row r="39" ht="24" customHeight="1" spans="1:4">
      <c r="A39" s="117" t="s">
        <v>1266</v>
      </c>
      <c r="B39" s="116"/>
      <c r="C39" s="118"/>
      <c r="D39" s="113">
        <f t="shared" si="1"/>
        <v>0</v>
      </c>
    </row>
    <row r="40" ht="24" customHeight="1" spans="1:4">
      <c r="A40" s="117" t="s">
        <v>1267</v>
      </c>
      <c r="B40" s="116">
        <f>360+3700</f>
        <v>4060</v>
      </c>
      <c r="C40" s="118">
        <v>1790</v>
      </c>
      <c r="D40" s="113">
        <f t="shared" si="1"/>
        <v>226.815642458101</v>
      </c>
    </row>
    <row r="41" ht="24" customHeight="1" spans="1:4">
      <c r="A41" s="110" t="s">
        <v>1268</v>
      </c>
      <c r="B41" s="115">
        <f>SUM(B42:B46)</f>
        <v>600</v>
      </c>
      <c r="C41" s="115">
        <f>SUM(C42:C46)</f>
        <v>0</v>
      </c>
      <c r="D41" s="113">
        <f t="shared" si="1"/>
        <v>0</v>
      </c>
    </row>
    <row r="42" ht="24" customHeight="1" spans="1:4">
      <c r="A42" s="117" t="s">
        <v>1269</v>
      </c>
      <c r="B42" s="116">
        <v>600</v>
      </c>
      <c r="C42" s="118"/>
      <c r="D42" s="113">
        <f t="shared" si="1"/>
        <v>0</v>
      </c>
    </row>
    <row r="43" ht="24" customHeight="1" spans="1:4">
      <c r="A43" s="117" t="s">
        <v>1270</v>
      </c>
      <c r="B43" s="116"/>
      <c r="C43" s="118"/>
      <c r="D43" s="113">
        <f t="shared" si="1"/>
        <v>0</v>
      </c>
    </row>
    <row r="44" ht="24" customHeight="1" spans="1:4">
      <c r="A44" s="117" t="s">
        <v>1271</v>
      </c>
      <c r="B44" s="116"/>
      <c r="C44" s="118"/>
      <c r="D44" s="113">
        <f t="shared" si="1"/>
        <v>0</v>
      </c>
    </row>
    <row r="45" ht="24" customHeight="1" spans="1:4">
      <c r="A45" s="117" t="s">
        <v>1272</v>
      </c>
      <c r="B45" s="116"/>
      <c r="C45" s="118"/>
      <c r="D45" s="113">
        <f t="shared" si="1"/>
        <v>0</v>
      </c>
    </row>
    <row r="46" ht="24" customHeight="1" spans="1:4">
      <c r="A46" s="117" t="s">
        <v>1273</v>
      </c>
      <c r="B46" s="116"/>
      <c r="C46" s="118"/>
      <c r="D46" s="113">
        <f t="shared" si="1"/>
        <v>0</v>
      </c>
    </row>
    <row r="47" ht="24" customHeight="1" spans="1:4">
      <c r="A47" s="110" t="s">
        <v>1274</v>
      </c>
      <c r="B47" s="115">
        <f>SUM(B48:B50)</f>
        <v>0</v>
      </c>
      <c r="C47" s="118"/>
      <c r="D47" s="113">
        <f t="shared" si="1"/>
        <v>0</v>
      </c>
    </row>
    <row r="48" ht="24" customHeight="1" spans="1:4">
      <c r="A48" s="117" t="s">
        <v>1256</v>
      </c>
      <c r="B48" s="116"/>
      <c r="C48" s="118"/>
      <c r="D48" s="113">
        <f t="shared" si="1"/>
        <v>0</v>
      </c>
    </row>
    <row r="49" ht="24" customHeight="1" spans="1:4">
      <c r="A49" s="117" t="s">
        <v>1257</v>
      </c>
      <c r="B49" s="116"/>
      <c r="C49" s="118"/>
      <c r="D49" s="113">
        <f t="shared" si="1"/>
        <v>0</v>
      </c>
    </row>
    <row r="50" ht="24" customHeight="1" spans="1:4">
      <c r="A50" s="117" t="s">
        <v>1275</v>
      </c>
      <c r="B50" s="116"/>
      <c r="C50" s="118"/>
      <c r="D50" s="113">
        <f t="shared" si="1"/>
        <v>0</v>
      </c>
    </row>
    <row r="51" ht="24" customHeight="1" spans="1:4">
      <c r="A51" s="110" t="s">
        <v>1276</v>
      </c>
      <c r="B51" s="116"/>
      <c r="C51" s="118"/>
      <c r="D51" s="113">
        <f t="shared" si="1"/>
        <v>0</v>
      </c>
    </row>
    <row r="52" ht="24" customHeight="1" spans="1:4">
      <c r="A52" s="110" t="s">
        <v>1277</v>
      </c>
      <c r="B52" s="115">
        <f>SUM(B53:B57)</f>
        <v>1000</v>
      </c>
      <c r="C52" s="115">
        <f>SUM(C53:C57)</f>
        <v>700</v>
      </c>
      <c r="D52" s="113">
        <f t="shared" si="1"/>
        <v>142.857142857143</v>
      </c>
    </row>
    <row r="53" ht="24" customHeight="1" spans="1:4">
      <c r="A53" s="117" t="s">
        <v>1269</v>
      </c>
      <c r="B53" s="116">
        <v>950</v>
      </c>
      <c r="C53" s="118">
        <v>665</v>
      </c>
      <c r="D53" s="113">
        <f t="shared" si="1"/>
        <v>142.857142857143</v>
      </c>
    </row>
    <row r="54" ht="24" customHeight="1" spans="1:4">
      <c r="A54" s="117" t="s">
        <v>1270</v>
      </c>
      <c r="B54" s="116"/>
      <c r="C54" s="118"/>
      <c r="D54" s="113">
        <f t="shared" si="1"/>
        <v>0</v>
      </c>
    </row>
    <row r="55" ht="24" customHeight="1" spans="1:4">
      <c r="A55" s="117" t="s">
        <v>1271</v>
      </c>
      <c r="B55" s="116"/>
      <c r="C55" s="118"/>
      <c r="D55" s="113">
        <f t="shared" si="1"/>
        <v>0</v>
      </c>
    </row>
    <row r="56" ht="24" customHeight="1" spans="1:4">
      <c r="A56" s="117" t="s">
        <v>1272</v>
      </c>
      <c r="B56" s="116"/>
      <c r="C56" s="118"/>
      <c r="D56" s="113">
        <f t="shared" si="1"/>
        <v>0</v>
      </c>
    </row>
    <row r="57" ht="24" customHeight="1" spans="1:4">
      <c r="A57" s="117" t="s">
        <v>1278</v>
      </c>
      <c r="B57" s="116">
        <v>50</v>
      </c>
      <c r="C57" s="118">
        <v>35</v>
      </c>
      <c r="D57" s="113">
        <f t="shared" si="1"/>
        <v>142.857142857143</v>
      </c>
    </row>
    <row r="58" ht="24" customHeight="1" spans="1:4">
      <c r="A58" s="110" t="s">
        <v>1279</v>
      </c>
      <c r="B58" s="116">
        <v>600</v>
      </c>
      <c r="C58" s="118">
        <v>600</v>
      </c>
      <c r="D58" s="113">
        <f t="shared" si="1"/>
        <v>100</v>
      </c>
    </row>
    <row r="59" ht="24" customHeight="1" spans="1:4">
      <c r="A59" s="110" t="s">
        <v>1220</v>
      </c>
      <c r="B59" s="115">
        <f>SUM(B60,B66,B71,B76)</f>
        <v>0</v>
      </c>
      <c r="C59" s="118"/>
      <c r="D59" s="113">
        <f t="shared" si="1"/>
        <v>0</v>
      </c>
    </row>
    <row r="60" ht="24" customHeight="1" spans="1:4">
      <c r="A60" s="117" t="s">
        <v>1280</v>
      </c>
      <c r="B60" s="115">
        <f>SUM(B61:B65)</f>
        <v>0</v>
      </c>
      <c r="C60" s="118"/>
      <c r="D60" s="113">
        <f t="shared" si="1"/>
        <v>0</v>
      </c>
    </row>
    <row r="61" ht="24" customHeight="1" spans="1:4">
      <c r="A61" s="119" t="s">
        <v>1281</v>
      </c>
      <c r="B61" s="116"/>
      <c r="C61" s="118"/>
      <c r="D61" s="113">
        <f t="shared" si="1"/>
        <v>0</v>
      </c>
    </row>
    <row r="62" ht="24" customHeight="1" spans="1:4">
      <c r="A62" s="119" t="s">
        <v>1282</v>
      </c>
      <c r="B62" s="116"/>
      <c r="C62" s="118"/>
      <c r="D62" s="113">
        <f t="shared" si="1"/>
        <v>0</v>
      </c>
    </row>
    <row r="63" ht="24" customHeight="1" spans="1:4">
      <c r="A63" s="119" t="s">
        <v>1283</v>
      </c>
      <c r="B63" s="116"/>
      <c r="C63" s="118"/>
      <c r="D63" s="113">
        <f t="shared" si="1"/>
        <v>0</v>
      </c>
    </row>
    <row r="64" ht="24" customHeight="1" spans="1:4">
      <c r="A64" s="119" t="s">
        <v>1284</v>
      </c>
      <c r="B64" s="116"/>
      <c r="C64" s="118"/>
      <c r="D64" s="113">
        <f t="shared" si="1"/>
        <v>0</v>
      </c>
    </row>
    <row r="65" ht="24" customHeight="1" spans="1:4">
      <c r="A65" s="119" t="s">
        <v>1285</v>
      </c>
      <c r="B65" s="116"/>
      <c r="C65" s="118"/>
      <c r="D65" s="113">
        <f t="shared" si="1"/>
        <v>0</v>
      </c>
    </row>
    <row r="66" ht="24" customHeight="1" spans="1:4">
      <c r="A66" s="117" t="s">
        <v>1286</v>
      </c>
      <c r="B66" s="115">
        <f>SUM(B67:B70)</f>
        <v>0</v>
      </c>
      <c r="C66" s="118"/>
      <c r="D66" s="113">
        <f t="shared" si="1"/>
        <v>0</v>
      </c>
    </row>
    <row r="67" ht="24" customHeight="1" spans="1:4">
      <c r="A67" s="117" t="s">
        <v>1245</v>
      </c>
      <c r="B67" s="116"/>
      <c r="C67" s="118"/>
      <c r="D67" s="113">
        <f t="shared" si="1"/>
        <v>0</v>
      </c>
    </row>
    <row r="68" ht="24" customHeight="1" spans="1:4">
      <c r="A68" s="117" t="s">
        <v>1287</v>
      </c>
      <c r="B68" s="116"/>
      <c r="C68" s="118"/>
      <c r="D68" s="113">
        <f t="shared" si="1"/>
        <v>0</v>
      </c>
    </row>
    <row r="69" ht="24" customHeight="1" spans="1:4">
      <c r="A69" s="117" t="s">
        <v>1288</v>
      </c>
      <c r="B69" s="116"/>
      <c r="C69" s="118"/>
      <c r="D69" s="113">
        <f t="shared" ref="D69:D100" si="2">IF(C69=0,0,B69*100/C69)</f>
        <v>0</v>
      </c>
    </row>
    <row r="70" ht="24" customHeight="1" spans="1:4">
      <c r="A70" s="117" t="s">
        <v>1289</v>
      </c>
      <c r="B70" s="116"/>
      <c r="C70" s="118"/>
      <c r="D70" s="113">
        <f t="shared" si="2"/>
        <v>0</v>
      </c>
    </row>
    <row r="71" ht="24" customHeight="1" spans="1:4">
      <c r="A71" s="117" t="s">
        <v>1290</v>
      </c>
      <c r="B71" s="115">
        <f>SUM(B72:B75)</f>
        <v>0</v>
      </c>
      <c r="C71" s="118"/>
      <c r="D71" s="113">
        <f t="shared" si="2"/>
        <v>0</v>
      </c>
    </row>
    <row r="72" ht="24" customHeight="1" spans="1:4">
      <c r="A72" s="117" t="s">
        <v>1245</v>
      </c>
      <c r="B72" s="116"/>
      <c r="C72" s="118"/>
      <c r="D72" s="113">
        <f t="shared" si="2"/>
        <v>0</v>
      </c>
    </row>
    <row r="73" ht="24" customHeight="1" spans="1:4">
      <c r="A73" s="117" t="s">
        <v>1287</v>
      </c>
      <c r="B73" s="116"/>
      <c r="C73" s="118"/>
      <c r="D73" s="113">
        <f t="shared" si="2"/>
        <v>0</v>
      </c>
    </row>
    <row r="74" ht="24" customHeight="1" spans="1:4">
      <c r="A74" s="117" t="s">
        <v>1291</v>
      </c>
      <c r="B74" s="116"/>
      <c r="C74" s="118"/>
      <c r="D74" s="113">
        <f t="shared" si="2"/>
        <v>0</v>
      </c>
    </row>
    <row r="75" ht="24" customHeight="1" spans="1:4">
      <c r="A75" s="117" t="s">
        <v>1292</v>
      </c>
      <c r="B75" s="116"/>
      <c r="C75" s="118"/>
      <c r="D75" s="113">
        <f t="shared" si="2"/>
        <v>0</v>
      </c>
    </row>
    <row r="76" ht="24" customHeight="1" spans="1:4">
      <c r="A76" s="117" t="s">
        <v>1293</v>
      </c>
      <c r="B76" s="115">
        <f>SUM(B77:B80)</f>
        <v>0</v>
      </c>
      <c r="C76" s="118"/>
      <c r="D76" s="113">
        <f t="shared" si="2"/>
        <v>0</v>
      </c>
    </row>
    <row r="77" ht="24" customHeight="1" spans="1:4">
      <c r="A77" s="117" t="s">
        <v>1294</v>
      </c>
      <c r="B77" s="116"/>
      <c r="C77" s="118"/>
      <c r="D77" s="113">
        <f t="shared" si="2"/>
        <v>0</v>
      </c>
    </row>
    <row r="78" ht="24" customHeight="1" spans="1:4">
      <c r="A78" s="117" t="s">
        <v>1295</v>
      </c>
      <c r="B78" s="116"/>
      <c r="C78" s="118"/>
      <c r="D78" s="113">
        <f t="shared" si="2"/>
        <v>0</v>
      </c>
    </row>
    <row r="79" ht="24" customHeight="1" spans="1:4">
      <c r="A79" s="117" t="s">
        <v>1296</v>
      </c>
      <c r="B79" s="116"/>
      <c r="C79" s="118"/>
      <c r="D79" s="113">
        <f t="shared" si="2"/>
        <v>0</v>
      </c>
    </row>
    <row r="80" ht="24" customHeight="1" spans="1:4">
      <c r="A80" s="117" t="s">
        <v>1297</v>
      </c>
      <c r="B80" s="116"/>
      <c r="C80" s="118"/>
      <c r="D80" s="113">
        <f t="shared" si="2"/>
        <v>0</v>
      </c>
    </row>
    <row r="81" ht="24" customHeight="1" spans="1:4">
      <c r="A81" s="114" t="s">
        <v>1221</v>
      </c>
      <c r="B81" s="115">
        <f>SUM(B82,B87,B92,B97,B106,B113)</f>
        <v>0</v>
      </c>
      <c r="C81" s="118"/>
      <c r="D81" s="113">
        <f t="shared" si="2"/>
        <v>0</v>
      </c>
    </row>
    <row r="82" ht="24" customHeight="1" spans="1:4">
      <c r="A82" s="117" t="s">
        <v>1298</v>
      </c>
      <c r="B82" s="115">
        <f>SUM(B83:B86)</f>
        <v>0</v>
      </c>
      <c r="C82" s="118"/>
      <c r="D82" s="113">
        <f t="shared" si="2"/>
        <v>0</v>
      </c>
    </row>
    <row r="83" ht="24" customHeight="1" spans="1:4">
      <c r="A83" s="117" t="s">
        <v>1299</v>
      </c>
      <c r="B83" s="116"/>
      <c r="C83" s="118"/>
      <c r="D83" s="113">
        <f t="shared" si="2"/>
        <v>0</v>
      </c>
    </row>
    <row r="84" ht="24" customHeight="1" spans="1:4">
      <c r="A84" s="117" t="s">
        <v>1300</v>
      </c>
      <c r="B84" s="116"/>
      <c r="C84" s="118"/>
      <c r="D84" s="113">
        <f t="shared" si="2"/>
        <v>0</v>
      </c>
    </row>
    <row r="85" ht="24" customHeight="1" spans="1:4">
      <c r="A85" s="117" t="s">
        <v>1301</v>
      </c>
      <c r="B85" s="116"/>
      <c r="C85" s="118"/>
      <c r="D85" s="113">
        <f t="shared" si="2"/>
        <v>0</v>
      </c>
    </row>
    <row r="86" ht="24" customHeight="1" spans="1:4">
      <c r="A86" s="117" t="s">
        <v>1302</v>
      </c>
      <c r="B86" s="116"/>
      <c r="C86" s="118"/>
      <c r="D86" s="113">
        <f t="shared" si="2"/>
        <v>0</v>
      </c>
    </row>
    <row r="87" ht="24" customHeight="1" spans="1:4">
      <c r="A87" s="117" t="s">
        <v>1303</v>
      </c>
      <c r="B87" s="115">
        <f>SUM(B88:B91)</f>
        <v>0</v>
      </c>
      <c r="C87" s="118"/>
      <c r="D87" s="113">
        <f t="shared" si="2"/>
        <v>0</v>
      </c>
    </row>
    <row r="88" ht="24" customHeight="1" spans="1:4">
      <c r="A88" s="117" t="s">
        <v>1301</v>
      </c>
      <c r="B88" s="116"/>
      <c r="C88" s="118"/>
      <c r="D88" s="113">
        <f t="shared" si="2"/>
        <v>0</v>
      </c>
    </row>
    <row r="89" ht="24" customHeight="1" spans="1:4">
      <c r="A89" s="117" t="s">
        <v>1304</v>
      </c>
      <c r="B89" s="116"/>
      <c r="C89" s="118"/>
      <c r="D89" s="113">
        <f t="shared" si="2"/>
        <v>0</v>
      </c>
    </row>
    <row r="90" ht="24" customHeight="1" spans="1:4">
      <c r="A90" s="117" t="s">
        <v>1305</v>
      </c>
      <c r="B90" s="116"/>
      <c r="C90" s="118"/>
      <c r="D90" s="113">
        <f t="shared" si="2"/>
        <v>0</v>
      </c>
    </row>
    <row r="91" ht="24" customHeight="1" spans="1:4">
      <c r="A91" s="117" t="s">
        <v>1306</v>
      </c>
      <c r="B91" s="116"/>
      <c r="C91" s="118"/>
      <c r="D91" s="113">
        <f t="shared" si="2"/>
        <v>0</v>
      </c>
    </row>
    <row r="92" ht="24" customHeight="1" spans="1:4">
      <c r="A92" s="117" t="s">
        <v>1307</v>
      </c>
      <c r="B92" s="115">
        <f>SUM(B93:B96)</f>
        <v>0</v>
      </c>
      <c r="C92" s="118"/>
      <c r="D92" s="113">
        <f t="shared" si="2"/>
        <v>0</v>
      </c>
    </row>
    <row r="93" ht="24" customHeight="1" spans="1:4">
      <c r="A93" s="117" t="s">
        <v>1308</v>
      </c>
      <c r="B93" s="116"/>
      <c r="C93" s="118"/>
      <c r="D93" s="113">
        <f t="shared" si="2"/>
        <v>0</v>
      </c>
    </row>
    <row r="94" ht="24" customHeight="1" spans="1:4">
      <c r="A94" s="117" t="s">
        <v>1309</v>
      </c>
      <c r="B94" s="116"/>
      <c r="C94" s="118"/>
      <c r="D94" s="113">
        <f t="shared" si="2"/>
        <v>0</v>
      </c>
    </row>
    <row r="95" ht="24" customHeight="1" spans="1:4">
      <c r="A95" s="117" t="s">
        <v>1310</v>
      </c>
      <c r="B95" s="116"/>
      <c r="C95" s="118"/>
      <c r="D95" s="113">
        <f t="shared" si="2"/>
        <v>0</v>
      </c>
    </row>
    <row r="96" ht="24" customHeight="1" spans="1:4">
      <c r="A96" s="117" t="s">
        <v>1311</v>
      </c>
      <c r="B96" s="116"/>
      <c r="C96" s="118"/>
      <c r="D96" s="113">
        <f t="shared" si="2"/>
        <v>0</v>
      </c>
    </row>
    <row r="97" ht="24" customHeight="1" spans="1:4">
      <c r="A97" s="117" t="s">
        <v>1312</v>
      </c>
      <c r="B97" s="115">
        <f>SUM(B98:B105)</f>
        <v>0</v>
      </c>
      <c r="C97" s="118"/>
      <c r="D97" s="113">
        <f t="shared" si="2"/>
        <v>0</v>
      </c>
    </row>
    <row r="98" ht="24" customHeight="1" spans="1:4">
      <c r="A98" s="117" t="s">
        <v>1313</v>
      </c>
      <c r="B98" s="116"/>
      <c r="C98" s="118"/>
      <c r="D98" s="113">
        <f t="shared" si="2"/>
        <v>0</v>
      </c>
    </row>
    <row r="99" ht="24" customHeight="1" spans="1:4">
      <c r="A99" s="117" t="s">
        <v>1314</v>
      </c>
      <c r="B99" s="116"/>
      <c r="C99" s="118"/>
      <c r="D99" s="113">
        <f t="shared" si="2"/>
        <v>0</v>
      </c>
    </row>
    <row r="100" ht="24" customHeight="1" spans="1:4">
      <c r="A100" s="117" t="s">
        <v>1315</v>
      </c>
      <c r="B100" s="116"/>
      <c r="C100" s="118"/>
      <c r="D100" s="113">
        <f t="shared" si="2"/>
        <v>0</v>
      </c>
    </row>
    <row r="101" ht="24" customHeight="1" spans="1:4">
      <c r="A101" s="117" t="s">
        <v>1316</v>
      </c>
      <c r="B101" s="116"/>
      <c r="C101" s="118"/>
      <c r="D101" s="113">
        <f t="shared" ref="D101:D132" si="3">IF(C101=0,0,B101*100/C101)</f>
        <v>0</v>
      </c>
    </row>
    <row r="102" ht="24" customHeight="1" spans="1:4">
      <c r="A102" s="117" t="s">
        <v>1317</v>
      </c>
      <c r="B102" s="116"/>
      <c r="C102" s="118"/>
      <c r="D102" s="113">
        <f t="shared" si="3"/>
        <v>0</v>
      </c>
    </row>
    <row r="103" ht="24" customHeight="1" spans="1:4">
      <c r="A103" s="117" t="s">
        <v>1318</v>
      </c>
      <c r="B103" s="116"/>
      <c r="C103" s="118"/>
      <c r="D103" s="113">
        <f t="shared" si="3"/>
        <v>0</v>
      </c>
    </row>
    <row r="104" ht="24" customHeight="1" spans="1:4">
      <c r="A104" s="117" t="s">
        <v>1319</v>
      </c>
      <c r="B104" s="116"/>
      <c r="C104" s="118"/>
      <c r="D104" s="113">
        <f t="shared" si="3"/>
        <v>0</v>
      </c>
    </row>
    <row r="105" ht="24" customHeight="1" spans="1:4">
      <c r="A105" s="117" t="s">
        <v>1320</v>
      </c>
      <c r="B105" s="116"/>
      <c r="C105" s="118"/>
      <c r="D105" s="113">
        <f t="shared" si="3"/>
        <v>0</v>
      </c>
    </row>
    <row r="106" ht="24" customHeight="1" spans="1:4">
      <c r="A106" s="117" t="s">
        <v>1321</v>
      </c>
      <c r="B106" s="115">
        <f>SUM(B107:B112)</f>
        <v>0</v>
      </c>
      <c r="C106" s="118"/>
      <c r="D106" s="113">
        <f t="shared" si="3"/>
        <v>0</v>
      </c>
    </row>
    <row r="107" ht="24" customHeight="1" spans="1:4">
      <c r="A107" s="117" t="s">
        <v>1322</v>
      </c>
      <c r="B107" s="116"/>
      <c r="C107" s="118"/>
      <c r="D107" s="113">
        <f t="shared" si="3"/>
        <v>0</v>
      </c>
    </row>
    <row r="108" ht="24" customHeight="1" spans="1:4">
      <c r="A108" s="117" t="s">
        <v>1323</v>
      </c>
      <c r="B108" s="116"/>
      <c r="C108" s="118"/>
      <c r="D108" s="113">
        <f t="shared" si="3"/>
        <v>0</v>
      </c>
    </row>
    <row r="109" ht="24" customHeight="1" spans="1:4">
      <c r="A109" s="117" t="s">
        <v>1324</v>
      </c>
      <c r="B109" s="116"/>
      <c r="C109" s="118"/>
      <c r="D109" s="113">
        <f t="shared" si="3"/>
        <v>0</v>
      </c>
    </row>
    <row r="110" ht="24" customHeight="1" spans="1:4">
      <c r="A110" s="117" t="s">
        <v>1325</v>
      </c>
      <c r="B110" s="116"/>
      <c r="C110" s="118"/>
      <c r="D110" s="113">
        <f t="shared" si="3"/>
        <v>0</v>
      </c>
    </row>
    <row r="111" ht="24" customHeight="1" spans="1:4">
      <c r="A111" s="117" t="s">
        <v>1326</v>
      </c>
      <c r="B111" s="116"/>
      <c r="C111" s="118"/>
      <c r="D111" s="113">
        <f t="shared" si="3"/>
        <v>0</v>
      </c>
    </row>
    <row r="112" ht="24" customHeight="1" spans="1:4">
      <c r="A112" s="117" t="s">
        <v>1327</v>
      </c>
      <c r="B112" s="116"/>
      <c r="C112" s="118"/>
      <c r="D112" s="113">
        <f t="shared" si="3"/>
        <v>0</v>
      </c>
    </row>
    <row r="113" ht="24" customHeight="1" spans="1:4">
      <c r="A113" s="117" t="s">
        <v>1328</v>
      </c>
      <c r="B113" s="115">
        <f>SUM(B114:B121)</f>
        <v>0</v>
      </c>
      <c r="C113" s="118"/>
      <c r="D113" s="113">
        <f t="shared" si="3"/>
        <v>0</v>
      </c>
    </row>
    <row r="114" ht="24" customHeight="1" spans="1:4">
      <c r="A114" s="117" t="s">
        <v>1329</v>
      </c>
      <c r="B114" s="116"/>
      <c r="C114" s="118"/>
      <c r="D114" s="113">
        <f t="shared" si="3"/>
        <v>0</v>
      </c>
    </row>
    <row r="115" ht="24" customHeight="1" spans="1:4">
      <c r="A115" s="117" t="s">
        <v>1330</v>
      </c>
      <c r="B115" s="116"/>
      <c r="C115" s="118"/>
      <c r="D115" s="113">
        <f t="shared" si="3"/>
        <v>0</v>
      </c>
    </row>
    <row r="116" ht="24" customHeight="1" spans="1:4">
      <c r="A116" s="117" t="s">
        <v>1331</v>
      </c>
      <c r="B116" s="116"/>
      <c r="C116" s="118"/>
      <c r="D116" s="113">
        <f t="shared" si="3"/>
        <v>0</v>
      </c>
    </row>
    <row r="117" ht="24" customHeight="1" spans="1:4">
      <c r="A117" s="117" t="s">
        <v>1332</v>
      </c>
      <c r="B117" s="116"/>
      <c r="C117" s="118"/>
      <c r="D117" s="113">
        <f t="shared" si="3"/>
        <v>0</v>
      </c>
    </row>
    <row r="118" ht="24" customHeight="1" spans="1:4">
      <c r="A118" s="117" t="s">
        <v>1333</v>
      </c>
      <c r="B118" s="116"/>
      <c r="C118" s="118"/>
      <c r="D118" s="113">
        <f t="shared" si="3"/>
        <v>0</v>
      </c>
    </row>
    <row r="119" ht="24" customHeight="1" spans="1:4">
      <c r="A119" s="117" t="s">
        <v>1334</v>
      </c>
      <c r="B119" s="116"/>
      <c r="C119" s="118"/>
      <c r="D119" s="113">
        <f t="shared" si="3"/>
        <v>0</v>
      </c>
    </row>
    <row r="120" ht="24" customHeight="1" spans="1:4">
      <c r="A120" s="117" t="s">
        <v>1335</v>
      </c>
      <c r="B120" s="116"/>
      <c r="C120" s="118"/>
      <c r="D120" s="113">
        <f t="shared" si="3"/>
        <v>0</v>
      </c>
    </row>
    <row r="121" ht="24" customHeight="1" spans="1:4">
      <c r="A121" s="117" t="s">
        <v>1336</v>
      </c>
      <c r="B121" s="116"/>
      <c r="C121" s="118"/>
      <c r="D121" s="113">
        <f t="shared" si="3"/>
        <v>0</v>
      </c>
    </row>
    <row r="122" ht="24" customHeight="1" spans="1:4">
      <c r="A122" s="114" t="s">
        <v>1222</v>
      </c>
      <c r="B122" s="115">
        <f>SUM(B123,B130,B136)</f>
        <v>0</v>
      </c>
      <c r="C122" s="118"/>
      <c r="D122" s="113">
        <f t="shared" si="3"/>
        <v>0</v>
      </c>
    </row>
    <row r="123" ht="24" customHeight="1" spans="1:4">
      <c r="A123" s="117" t="s">
        <v>1337</v>
      </c>
      <c r="B123" s="115">
        <f>SUM(B124:B129)</f>
        <v>0</v>
      </c>
      <c r="C123" s="118"/>
      <c r="D123" s="113">
        <f t="shared" si="3"/>
        <v>0</v>
      </c>
    </row>
    <row r="124" ht="24" customHeight="1" spans="1:4">
      <c r="A124" s="117" t="s">
        <v>1338</v>
      </c>
      <c r="B124" s="116"/>
      <c r="C124" s="118"/>
      <c r="D124" s="113">
        <f t="shared" si="3"/>
        <v>0</v>
      </c>
    </row>
    <row r="125" ht="24" customHeight="1" spans="1:4">
      <c r="A125" s="117" t="s">
        <v>1339</v>
      </c>
      <c r="B125" s="116"/>
      <c r="C125" s="118"/>
      <c r="D125" s="113">
        <f t="shared" si="3"/>
        <v>0</v>
      </c>
    </row>
    <row r="126" ht="24" customHeight="1" spans="1:4">
      <c r="A126" s="117" t="s">
        <v>1340</v>
      </c>
      <c r="B126" s="116"/>
      <c r="C126" s="118"/>
      <c r="D126" s="113">
        <f t="shared" si="3"/>
        <v>0</v>
      </c>
    </row>
    <row r="127" ht="24" customHeight="1" spans="1:4">
      <c r="A127" s="117" t="s">
        <v>1341</v>
      </c>
      <c r="B127" s="116"/>
      <c r="C127" s="118"/>
      <c r="D127" s="113">
        <f t="shared" si="3"/>
        <v>0</v>
      </c>
    </row>
    <row r="128" ht="24" customHeight="1" spans="1:4">
      <c r="A128" s="117" t="s">
        <v>1342</v>
      </c>
      <c r="B128" s="116"/>
      <c r="C128" s="118"/>
      <c r="D128" s="113">
        <f t="shared" si="3"/>
        <v>0</v>
      </c>
    </row>
    <row r="129" ht="24" customHeight="1" spans="1:4">
      <c r="A129" s="117" t="s">
        <v>1343</v>
      </c>
      <c r="B129" s="116"/>
      <c r="C129" s="118"/>
      <c r="D129" s="113">
        <f t="shared" si="3"/>
        <v>0</v>
      </c>
    </row>
    <row r="130" ht="24" customHeight="1" spans="1:4">
      <c r="A130" s="117" t="s">
        <v>1344</v>
      </c>
      <c r="B130" s="115">
        <f>SUM(B131:B135)</f>
        <v>0</v>
      </c>
      <c r="C130" s="118"/>
      <c r="D130" s="113">
        <f t="shared" si="3"/>
        <v>0</v>
      </c>
    </row>
    <row r="131" ht="24" customHeight="1" spans="1:4">
      <c r="A131" s="117" t="s">
        <v>1345</v>
      </c>
      <c r="B131" s="116"/>
      <c r="C131" s="118"/>
      <c r="D131" s="113">
        <f t="shared" si="3"/>
        <v>0</v>
      </c>
    </row>
    <row r="132" ht="24" customHeight="1" spans="1:4">
      <c r="A132" s="117" t="s">
        <v>1346</v>
      </c>
      <c r="B132" s="116"/>
      <c r="C132" s="118"/>
      <c r="D132" s="113">
        <f t="shared" si="3"/>
        <v>0</v>
      </c>
    </row>
    <row r="133" ht="24" customHeight="1" spans="1:4">
      <c r="A133" s="117" t="s">
        <v>1347</v>
      </c>
      <c r="B133" s="116"/>
      <c r="C133" s="118"/>
      <c r="D133" s="113">
        <f t="shared" ref="D133:D164" si="4">IF(C133=0,0,B133*100/C133)</f>
        <v>0</v>
      </c>
    </row>
    <row r="134" ht="24" customHeight="1" spans="1:4">
      <c r="A134" s="117" t="s">
        <v>1348</v>
      </c>
      <c r="B134" s="116"/>
      <c r="C134" s="118"/>
      <c r="D134" s="113">
        <f t="shared" si="4"/>
        <v>0</v>
      </c>
    </row>
    <row r="135" ht="24" customHeight="1" spans="1:4">
      <c r="A135" s="117" t="s">
        <v>1349</v>
      </c>
      <c r="B135" s="116"/>
      <c r="C135" s="118"/>
      <c r="D135" s="113">
        <f t="shared" si="4"/>
        <v>0</v>
      </c>
    </row>
    <row r="136" ht="24" customHeight="1" spans="1:4">
      <c r="A136" s="117" t="s">
        <v>1350</v>
      </c>
      <c r="B136" s="115">
        <f>SUM(B137:B138)</f>
        <v>0</v>
      </c>
      <c r="C136" s="118"/>
      <c r="D136" s="113">
        <f t="shared" si="4"/>
        <v>0</v>
      </c>
    </row>
    <row r="137" ht="24" customHeight="1" spans="1:4">
      <c r="A137" s="117" t="s">
        <v>1351</v>
      </c>
      <c r="B137" s="116"/>
      <c r="C137" s="118"/>
      <c r="D137" s="113">
        <f t="shared" si="4"/>
        <v>0</v>
      </c>
    </row>
    <row r="138" ht="24" customHeight="1" spans="1:4">
      <c r="A138" s="117" t="s">
        <v>1352</v>
      </c>
      <c r="B138" s="116"/>
      <c r="C138" s="118"/>
      <c r="D138" s="113">
        <f t="shared" si="4"/>
        <v>0</v>
      </c>
    </row>
    <row r="139" ht="24" customHeight="1" spans="1:4">
      <c r="A139" s="114" t="s">
        <v>1223</v>
      </c>
      <c r="B139" s="115">
        <f>SUM(B140)</f>
        <v>0</v>
      </c>
      <c r="C139" s="118"/>
      <c r="D139" s="113">
        <f t="shared" si="4"/>
        <v>0</v>
      </c>
    </row>
    <row r="140" ht="24" customHeight="1" spans="1:4">
      <c r="A140" s="117" t="s">
        <v>1353</v>
      </c>
      <c r="B140" s="115">
        <f>SUM(B141:B145)</f>
        <v>0</v>
      </c>
      <c r="C140" s="118"/>
      <c r="D140" s="113">
        <f t="shared" si="4"/>
        <v>0</v>
      </c>
    </row>
    <row r="141" ht="24" customHeight="1" spans="1:4">
      <c r="A141" s="117" t="s">
        <v>1354</v>
      </c>
      <c r="B141" s="116"/>
      <c r="C141" s="118"/>
      <c r="D141" s="113">
        <f t="shared" si="4"/>
        <v>0</v>
      </c>
    </row>
    <row r="142" ht="24" customHeight="1" spans="1:4">
      <c r="A142" s="117" t="s">
        <v>1355</v>
      </c>
      <c r="B142" s="116"/>
      <c r="C142" s="118"/>
      <c r="D142" s="113">
        <f t="shared" si="4"/>
        <v>0</v>
      </c>
    </row>
    <row r="143" ht="24" customHeight="1" spans="1:4">
      <c r="A143" s="117" t="s">
        <v>1356</v>
      </c>
      <c r="B143" s="116"/>
      <c r="C143" s="118"/>
      <c r="D143" s="113">
        <f t="shared" si="4"/>
        <v>0</v>
      </c>
    </row>
    <row r="144" ht="24" customHeight="1" spans="1:4">
      <c r="A144" s="117" t="s">
        <v>1357</v>
      </c>
      <c r="B144" s="116"/>
      <c r="C144" s="118"/>
      <c r="D144" s="113">
        <f t="shared" si="4"/>
        <v>0</v>
      </c>
    </row>
    <row r="145" ht="24" customHeight="1" spans="1:4">
      <c r="A145" s="117" t="s">
        <v>1358</v>
      </c>
      <c r="B145" s="116"/>
      <c r="C145" s="118"/>
      <c r="D145" s="113">
        <f t="shared" si="4"/>
        <v>0</v>
      </c>
    </row>
    <row r="146" ht="24" customHeight="1" spans="1:4">
      <c r="A146" s="114" t="s">
        <v>1224</v>
      </c>
      <c r="B146" s="115">
        <f>SUM(B147:B148,B157)</f>
        <v>570</v>
      </c>
      <c r="C146" s="115">
        <f>SUM(C147:C148,C157)</f>
        <v>595</v>
      </c>
      <c r="D146" s="113">
        <f t="shared" si="4"/>
        <v>95.7983193277311</v>
      </c>
    </row>
    <row r="147" ht="24" customHeight="1" spans="1:4">
      <c r="A147" s="117" t="s">
        <v>1359</v>
      </c>
      <c r="B147" s="116"/>
      <c r="C147" s="118">
        <v>95</v>
      </c>
      <c r="D147" s="113">
        <f t="shared" si="4"/>
        <v>0</v>
      </c>
    </row>
    <row r="148" ht="24" customHeight="1" spans="1:4">
      <c r="A148" s="117" t="s">
        <v>1360</v>
      </c>
      <c r="B148" s="115">
        <f>SUM(B149:B156)</f>
        <v>0</v>
      </c>
      <c r="C148" s="118"/>
      <c r="D148" s="113">
        <f t="shared" si="4"/>
        <v>0</v>
      </c>
    </row>
    <row r="149" ht="24" customHeight="1" spans="1:4">
      <c r="A149" s="117" t="s">
        <v>1361</v>
      </c>
      <c r="B149" s="116"/>
      <c r="C149" s="118"/>
      <c r="D149" s="113">
        <f t="shared" si="4"/>
        <v>0</v>
      </c>
    </row>
    <row r="150" ht="24" customHeight="1" spans="1:4">
      <c r="A150" s="117" t="s">
        <v>1362</v>
      </c>
      <c r="B150" s="116"/>
      <c r="C150" s="118"/>
      <c r="D150" s="113">
        <f t="shared" si="4"/>
        <v>0</v>
      </c>
    </row>
    <row r="151" ht="24" customHeight="1" spans="1:4">
      <c r="A151" s="117" t="s">
        <v>1363</v>
      </c>
      <c r="B151" s="116"/>
      <c r="C151" s="118"/>
      <c r="D151" s="113">
        <f t="shared" si="4"/>
        <v>0</v>
      </c>
    </row>
    <row r="152" ht="24" customHeight="1" spans="1:4">
      <c r="A152" s="117" t="s">
        <v>1364</v>
      </c>
      <c r="B152" s="116"/>
      <c r="C152" s="118"/>
      <c r="D152" s="113">
        <f t="shared" si="4"/>
        <v>0</v>
      </c>
    </row>
    <row r="153" ht="24" customHeight="1" spans="1:4">
      <c r="A153" s="117" t="s">
        <v>1365</v>
      </c>
      <c r="B153" s="116"/>
      <c r="C153" s="118"/>
      <c r="D153" s="113">
        <f t="shared" si="4"/>
        <v>0</v>
      </c>
    </row>
    <row r="154" ht="24" customHeight="1" spans="1:4">
      <c r="A154" s="117" t="s">
        <v>1366</v>
      </c>
      <c r="B154" s="116"/>
      <c r="C154" s="118"/>
      <c r="D154" s="113">
        <f t="shared" si="4"/>
        <v>0</v>
      </c>
    </row>
    <row r="155" ht="24" customHeight="1" spans="1:4">
      <c r="A155" s="117" t="s">
        <v>1367</v>
      </c>
      <c r="B155" s="116"/>
      <c r="C155" s="118"/>
      <c r="D155" s="113">
        <f t="shared" si="4"/>
        <v>0</v>
      </c>
    </row>
    <row r="156" ht="24" customHeight="1" spans="1:4">
      <c r="A156" s="117" t="s">
        <v>1368</v>
      </c>
      <c r="B156" s="116"/>
      <c r="C156" s="118"/>
      <c r="D156" s="113">
        <f t="shared" si="4"/>
        <v>0</v>
      </c>
    </row>
    <row r="157" ht="24" customHeight="1" spans="1:4">
      <c r="A157" s="117" t="s">
        <v>1369</v>
      </c>
      <c r="B157" s="115">
        <f>SUM(B158:B167)</f>
        <v>570</v>
      </c>
      <c r="C157" s="115">
        <f>SUM(C158:C167)</f>
        <v>500</v>
      </c>
      <c r="D157" s="113">
        <f t="shared" si="4"/>
        <v>114</v>
      </c>
    </row>
    <row r="158" ht="24" customHeight="1" spans="1:4">
      <c r="A158" s="117" t="s">
        <v>1370</v>
      </c>
      <c r="B158" s="116">
        <v>170</v>
      </c>
      <c r="C158" s="118">
        <v>150</v>
      </c>
      <c r="D158" s="113">
        <f t="shared" si="4"/>
        <v>113.333333333333</v>
      </c>
    </row>
    <row r="159" ht="24" customHeight="1" spans="1:4">
      <c r="A159" s="117" t="s">
        <v>1371</v>
      </c>
      <c r="B159" s="116">
        <v>400</v>
      </c>
      <c r="C159" s="118">
        <v>350</v>
      </c>
      <c r="D159" s="113">
        <f t="shared" si="4"/>
        <v>114.285714285714</v>
      </c>
    </row>
    <row r="160" ht="24" customHeight="1" spans="1:4">
      <c r="A160" s="117" t="s">
        <v>1372</v>
      </c>
      <c r="B160" s="116"/>
      <c r="C160" s="118"/>
      <c r="D160" s="113">
        <f t="shared" si="4"/>
        <v>0</v>
      </c>
    </row>
    <row r="161" ht="24" customHeight="1" spans="1:4">
      <c r="A161" s="117" t="s">
        <v>1373</v>
      </c>
      <c r="B161" s="116"/>
      <c r="C161" s="118"/>
      <c r="D161" s="113">
        <f t="shared" si="4"/>
        <v>0</v>
      </c>
    </row>
    <row r="162" ht="24" customHeight="1" spans="1:4">
      <c r="A162" s="117" t="s">
        <v>1374</v>
      </c>
      <c r="B162" s="116"/>
      <c r="C162" s="118"/>
      <c r="D162" s="113">
        <f t="shared" si="4"/>
        <v>0</v>
      </c>
    </row>
    <row r="163" ht="24" customHeight="1" spans="1:4">
      <c r="A163" s="117" t="s">
        <v>1375</v>
      </c>
      <c r="B163" s="116"/>
      <c r="C163" s="118"/>
      <c r="D163" s="113">
        <f t="shared" si="4"/>
        <v>0</v>
      </c>
    </row>
    <row r="164" ht="24" customHeight="1" spans="1:4">
      <c r="A164" s="117" t="s">
        <v>1376</v>
      </c>
      <c r="B164" s="116"/>
      <c r="C164" s="118"/>
      <c r="D164" s="113">
        <f t="shared" si="4"/>
        <v>0</v>
      </c>
    </row>
    <row r="165" ht="24" customHeight="1" spans="1:4">
      <c r="A165" s="117" t="s">
        <v>1377</v>
      </c>
      <c r="B165" s="116"/>
      <c r="C165" s="118"/>
      <c r="D165" s="113">
        <f t="shared" ref="D165:D181" si="5">IF(C165=0,0,B165*100/C165)</f>
        <v>0</v>
      </c>
    </row>
    <row r="166" ht="24" customHeight="1" spans="1:4">
      <c r="A166" s="117" t="s">
        <v>1378</v>
      </c>
      <c r="B166" s="116"/>
      <c r="C166" s="118"/>
      <c r="D166" s="113">
        <f t="shared" si="5"/>
        <v>0</v>
      </c>
    </row>
    <row r="167" ht="24" customHeight="1" spans="1:4">
      <c r="A167" s="117" t="s">
        <v>1379</v>
      </c>
      <c r="B167" s="116"/>
      <c r="C167" s="118"/>
      <c r="D167" s="113">
        <f t="shared" si="5"/>
        <v>0</v>
      </c>
    </row>
    <row r="168" ht="24" customHeight="1" spans="1:4">
      <c r="A168" s="114" t="s">
        <v>1225</v>
      </c>
      <c r="B168" s="116">
        <v>1010</v>
      </c>
      <c r="C168" s="118">
        <v>540</v>
      </c>
      <c r="D168" s="113">
        <f t="shared" si="5"/>
        <v>187.037037037037</v>
      </c>
    </row>
    <row r="169" ht="24" customHeight="1" spans="1:4">
      <c r="A169" s="114" t="s">
        <v>1226</v>
      </c>
      <c r="B169" s="116">
        <v>50</v>
      </c>
      <c r="C169" s="118"/>
      <c r="D169" s="113">
        <f t="shared" si="5"/>
        <v>0</v>
      </c>
    </row>
    <row r="170" ht="24" customHeight="1" spans="1:4">
      <c r="A170" s="114"/>
      <c r="B170" s="116"/>
      <c r="C170" s="118"/>
      <c r="D170" s="113">
        <f t="shared" si="5"/>
        <v>0</v>
      </c>
    </row>
    <row r="171" ht="24" customHeight="1" spans="1:4">
      <c r="A171" s="117"/>
      <c r="B171" s="116"/>
      <c r="C171" s="118"/>
      <c r="D171" s="113">
        <f t="shared" si="5"/>
        <v>0</v>
      </c>
    </row>
    <row r="172" ht="24" customHeight="1" spans="1:4">
      <c r="A172" s="117"/>
      <c r="B172" s="116"/>
      <c r="C172" s="118"/>
      <c r="D172" s="113">
        <f t="shared" si="5"/>
        <v>0</v>
      </c>
    </row>
    <row r="173" ht="24" customHeight="1" spans="1:4">
      <c r="A173" s="120" t="s">
        <v>74</v>
      </c>
      <c r="B173" s="115">
        <f>+B5+B11+B20+B27+B59+B81+B122+B139+B146+B168+B169</f>
        <v>28470</v>
      </c>
      <c r="C173" s="115">
        <f>+C5+C11+C20+C27+C59+C81+C122+C139+C146+C168+C169</f>
        <v>21895</v>
      </c>
      <c r="D173" s="113">
        <f t="shared" si="5"/>
        <v>130.029687143183</v>
      </c>
    </row>
    <row r="174" ht="24" customHeight="1" spans="1:4">
      <c r="A174" s="121" t="s">
        <v>1228</v>
      </c>
      <c r="B174" s="118"/>
      <c r="C174" s="118"/>
      <c r="D174" s="113">
        <f t="shared" si="5"/>
        <v>0</v>
      </c>
    </row>
    <row r="175" ht="24" customHeight="1" spans="1:4">
      <c r="A175" s="121" t="s">
        <v>76</v>
      </c>
      <c r="B175" s="118"/>
      <c r="C175" s="118"/>
      <c r="D175" s="113">
        <f t="shared" si="5"/>
        <v>0</v>
      </c>
    </row>
    <row r="176" ht="24" customHeight="1" spans="1:4">
      <c r="A176" s="122" t="s">
        <v>1229</v>
      </c>
      <c r="B176" s="118"/>
      <c r="C176" s="118"/>
      <c r="D176" s="113">
        <f t="shared" si="5"/>
        <v>0</v>
      </c>
    </row>
    <row r="177" ht="24" customHeight="1" spans="1:4">
      <c r="A177" s="122" t="s">
        <v>1230</v>
      </c>
      <c r="B177" s="118"/>
      <c r="C177" s="118"/>
      <c r="D177" s="113">
        <f t="shared" si="5"/>
        <v>0</v>
      </c>
    </row>
    <row r="178" ht="24" customHeight="1" spans="1:4">
      <c r="A178" s="122" t="s">
        <v>1231</v>
      </c>
      <c r="B178" s="118"/>
      <c r="C178" s="118"/>
      <c r="D178" s="113">
        <f t="shared" si="5"/>
        <v>0</v>
      </c>
    </row>
    <row r="179" ht="24" customHeight="1" spans="1:4">
      <c r="A179" s="122" t="s">
        <v>1232</v>
      </c>
      <c r="B179" s="118"/>
      <c r="C179" s="118"/>
      <c r="D179" s="113">
        <f t="shared" si="5"/>
        <v>0</v>
      </c>
    </row>
    <row r="180" ht="24" customHeight="1" spans="1:4">
      <c r="A180" s="122" t="s">
        <v>1233</v>
      </c>
      <c r="B180" s="118"/>
      <c r="C180" s="118">
        <v>405</v>
      </c>
      <c r="D180" s="113">
        <f t="shared" si="5"/>
        <v>0</v>
      </c>
    </row>
    <row r="181" ht="24" customHeight="1" spans="1:4">
      <c r="A181" s="107" t="s">
        <v>74</v>
      </c>
      <c r="B181" s="118">
        <f>+B173</f>
        <v>28470</v>
      </c>
      <c r="C181" s="118">
        <f>+C180+C173</f>
        <v>22300</v>
      </c>
      <c r="D181" s="113">
        <f t="shared" si="5"/>
        <v>127.668161434978</v>
      </c>
    </row>
  </sheetData>
  <mergeCells count="1">
    <mergeCell ref="A2:D2"/>
  </mergeCells>
  <pageMargins left="0.707638888888889" right="0.707638888888889" top="0.747916666666667" bottom="0.747916666666667" header="0.313888888888889" footer="0.313888888888889"/>
  <pageSetup paperSize="9" scale="87" fitToHeight="0" orientation="portrait"/>
  <headerFooter>
    <oddFooter>&amp;C附表1-12</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
  <sheetViews>
    <sheetView topLeftCell="A8" workbookViewId="0">
      <selection activeCell="A26" sqref="A26"/>
    </sheetView>
  </sheetViews>
  <sheetFormatPr defaultColWidth="9" defaultRowHeight="15.75"/>
  <cols>
    <col min="1" max="1" width="23" customWidth="1"/>
    <col min="2" max="6" width="9.875" customWidth="1"/>
    <col min="7" max="9" width="7.5" customWidth="1"/>
    <col min="10" max="10" width="15.125" customWidth="1"/>
  </cols>
  <sheetData>
    <row r="1" ht="18.6" customHeight="1" spans="1:1">
      <c r="A1" s="71" t="s">
        <v>1380</v>
      </c>
    </row>
    <row r="2" ht="20.25" spans="1:10">
      <c r="A2" s="72" t="s">
        <v>1381</v>
      </c>
      <c r="B2" s="72"/>
      <c r="C2" s="72"/>
      <c r="D2" s="72"/>
      <c r="E2" s="72"/>
      <c r="F2" s="72"/>
      <c r="G2" s="72"/>
      <c r="H2" s="72"/>
      <c r="I2" s="72"/>
      <c r="J2" s="72"/>
    </row>
    <row r="3" spans="1:10">
      <c r="A3" s="92"/>
      <c r="B3" s="92"/>
      <c r="C3" s="92"/>
      <c r="D3" s="92"/>
      <c r="E3" s="92"/>
      <c r="F3" s="92"/>
      <c r="G3" s="92"/>
      <c r="H3" s="92"/>
      <c r="J3" s="97" t="s">
        <v>1117</v>
      </c>
    </row>
    <row r="4" ht="23.45" customHeight="1" spans="1:10">
      <c r="A4" s="93" t="s">
        <v>1040</v>
      </c>
      <c r="B4" s="84" t="s">
        <v>1118</v>
      </c>
      <c r="C4" s="94" t="s">
        <v>1119</v>
      </c>
      <c r="D4" s="94" t="s">
        <v>1120</v>
      </c>
      <c r="E4" s="94" t="s">
        <v>1121</v>
      </c>
      <c r="F4" s="94" t="s">
        <v>1122</v>
      </c>
      <c r="G4" s="84" t="s">
        <v>1382</v>
      </c>
      <c r="H4" s="84" t="s">
        <v>1382</v>
      </c>
      <c r="I4" s="84" t="s">
        <v>1382</v>
      </c>
      <c r="J4" s="98" t="s">
        <v>1137</v>
      </c>
    </row>
    <row r="5" ht="25.35" customHeight="1" spans="1:10">
      <c r="A5" s="79" t="s">
        <v>1216</v>
      </c>
      <c r="B5" s="95" t="s">
        <v>1383</v>
      </c>
      <c r="C5" s="95" t="s">
        <v>1383</v>
      </c>
      <c r="D5" s="95" t="s">
        <v>1383</v>
      </c>
      <c r="E5" s="95" t="s">
        <v>1383</v>
      </c>
      <c r="F5" s="95" t="s">
        <v>1383</v>
      </c>
      <c r="G5" s="95" t="s">
        <v>1383</v>
      </c>
      <c r="H5" s="95" t="s">
        <v>1383</v>
      </c>
      <c r="I5" s="95" t="s">
        <v>1383</v>
      </c>
      <c r="J5" s="95" t="s">
        <v>1383</v>
      </c>
    </row>
    <row r="6" ht="25.35" customHeight="1" spans="1:10">
      <c r="A6" s="79" t="s">
        <v>1217</v>
      </c>
      <c r="B6" s="79"/>
      <c r="C6" s="79"/>
      <c r="D6" s="79"/>
      <c r="E6" s="79"/>
      <c r="F6" s="79"/>
      <c r="G6" s="79"/>
      <c r="H6" s="79"/>
      <c r="I6" s="79"/>
      <c r="J6" s="99"/>
    </row>
    <row r="7" ht="25.35" customHeight="1" spans="1:10">
      <c r="A7" s="79" t="s">
        <v>1218</v>
      </c>
      <c r="B7" s="79"/>
      <c r="C7" s="79"/>
      <c r="D7" s="79"/>
      <c r="E7" s="79"/>
      <c r="F7" s="79"/>
      <c r="G7" s="79"/>
      <c r="H7" s="79"/>
      <c r="I7" s="79"/>
      <c r="J7" s="99"/>
    </row>
    <row r="8" ht="25.35" customHeight="1" spans="1:10">
      <c r="A8" s="79" t="s">
        <v>1219</v>
      </c>
      <c r="B8" s="79"/>
      <c r="C8" s="79"/>
      <c r="D8" s="79"/>
      <c r="E8" s="79"/>
      <c r="F8" s="79"/>
      <c r="G8" s="79"/>
      <c r="H8" s="79"/>
      <c r="I8" s="79"/>
      <c r="J8" s="99"/>
    </row>
    <row r="9" ht="25.35" customHeight="1" spans="1:10">
      <c r="A9" s="79" t="s">
        <v>1220</v>
      </c>
      <c r="B9" s="79"/>
      <c r="C9" s="79"/>
      <c r="D9" s="79"/>
      <c r="E9" s="79"/>
      <c r="F9" s="79"/>
      <c r="G9" s="96"/>
      <c r="H9" s="79"/>
      <c r="I9" s="79"/>
      <c r="J9" s="99"/>
    </row>
    <row r="10" ht="25.35" customHeight="1" spans="1:10">
      <c r="A10" s="79" t="s">
        <v>1221</v>
      </c>
      <c r="B10" s="79"/>
      <c r="C10" s="79"/>
      <c r="D10" s="79"/>
      <c r="E10" s="79"/>
      <c r="F10" s="79"/>
      <c r="G10" s="79"/>
      <c r="H10" s="79"/>
      <c r="I10" s="79"/>
      <c r="J10" s="99"/>
    </row>
    <row r="11" ht="25.35" customHeight="1" spans="1:10">
      <c r="A11" s="79" t="s">
        <v>1222</v>
      </c>
      <c r="B11" s="79"/>
      <c r="C11" s="79"/>
      <c r="D11" s="79"/>
      <c r="E11" s="79"/>
      <c r="F11" s="79"/>
      <c r="G11" s="79"/>
      <c r="H11" s="79"/>
      <c r="I11" s="79"/>
      <c r="J11" s="99"/>
    </row>
    <row r="12" ht="25.35" customHeight="1" spans="1:10">
      <c r="A12" s="79" t="s">
        <v>1223</v>
      </c>
      <c r="B12" s="79"/>
      <c r="C12" s="79"/>
      <c r="D12" s="79"/>
      <c r="E12" s="79"/>
      <c r="F12" s="79"/>
      <c r="G12" s="79"/>
      <c r="H12" s="79"/>
      <c r="I12" s="79"/>
      <c r="J12" s="99"/>
    </row>
    <row r="13" ht="25.35" customHeight="1" spans="1:10">
      <c r="A13" s="79" t="s">
        <v>1224</v>
      </c>
      <c r="B13" s="79"/>
      <c r="C13" s="79"/>
      <c r="D13" s="79"/>
      <c r="E13" s="79"/>
      <c r="F13" s="79"/>
      <c r="G13" s="79"/>
      <c r="H13" s="79"/>
      <c r="I13" s="79"/>
      <c r="J13" s="99"/>
    </row>
    <row r="14" ht="25.35" customHeight="1" spans="1:10">
      <c r="A14" s="79" t="s">
        <v>1225</v>
      </c>
      <c r="B14" s="79"/>
      <c r="C14" s="79"/>
      <c r="D14" s="79"/>
      <c r="E14" s="79"/>
      <c r="F14" s="79"/>
      <c r="G14" s="79"/>
      <c r="H14" s="79"/>
      <c r="I14" s="79"/>
      <c r="J14" s="99"/>
    </row>
    <row r="15" ht="25.35" customHeight="1" spans="1:10">
      <c r="A15" s="79" t="s">
        <v>1226</v>
      </c>
      <c r="B15" s="79"/>
      <c r="C15" s="79"/>
      <c r="D15" s="79"/>
      <c r="E15" s="79"/>
      <c r="F15" s="79"/>
      <c r="G15" s="79"/>
      <c r="H15" s="79"/>
      <c r="I15" s="79"/>
      <c r="J15" s="99"/>
    </row>
    <row r="16" s="91" customFormat="1" ht="25.35" customHeight="1" spans="1:10">
      <c r="A16" s="84" t="s">
        <v>1227</v>
      </c>
      <c r="B16" s="78"/>
      <c r="C16" s="78"/>
      <c r="D16" s="78"/>
      <c r="E16" s="78"/>
      <c r="F16" s="78"/>
      <c r="G16" s="78"/>
      <c r="H16" s="78"/>
      <c r="I16" s="78"/>
      <c r="J16" s="100"/>
    </row>
    <row r="17" ht="23" customHeight="1" spans="1:1">
      <c r="A17" t="s">
        <v>1384</v>
      </c>
    </row>
  </sheetData>
  <mergeCells count="1">
    <mergeCell ref="A2:J2"/>
  </mergeCells>
  <printOptions horizontalCentered="1"/>
  <pageMargins left="0.707638888888889" right="0.707638888888889" top="0.747916666666667" bottom="0.747916666666667" header="0.313888888888889" footer="0.313888888888889"/>
  <pageSetup paperSize="9" orientation="landscape"/>
  <headerFooter>
    <oddFooter>&amp;C附表1-13</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3"/>
  <sheetViews>
    <sheetView workbookViewId="0">
      <selection activeCell="D10" sqref="D10"/>
    </sheetView>
  </sheetViews>
  <sheetFormatPr defaultColWidth="9" defaultRowHeight="15.75" outlineLevelCol="3"/>
  <cols>
    <col min="1" max="1" width="39" customWidth="1"/>
    <col min="2" max="3" width="12.375" customWidth="1"/>
    <col min="4" max="4" width="13.75" customWidth="1"/>
  </cols>
  <sheetData>
    <row r="1" ht="18.6" customHeight="1" spans="1:1">
      <c r="A1" s="71" t="s">
        <v>1385</v>
      </c>
    </row>
    <row r="2" ht="27" customHeight="1" spans="1:4">
      <c r="A2" s="72" t="s">
        <v>1386</v>
      </c>
      <c r="B2" s="72"/>
      <c r="C2" s="72"/>
      <c r="D2" s="72"/>
    </row>
    <row r="3" spans="1:4">
      <c r="A3" s="73"/>
      <c r="B3" s="74"/>
      <c r="C3" s="74"/>
      <c r="D3" s="75" t="s">
        <v>1117</v>
      </c>
    </row>
    <row r="4" ht="32.45" customHeight="1" spans="1:4">
      <c r="A4" s="76" t="s">
        <v>1040</v>
      </c>
      <c r="B4" s="76" t="s">
        <v>4</v>
      </c>
      <c r="C4" s="23" t="s">
        <v>5</v>
      </c>
      <c r="D4" s="23" t="s">
        <v>6</v>
      </c>
    </row>
    <row r="5" ht="30.6" customHeight="1" spans="1:4">
      <c r="A5" s="79" t="s">
        <v>1387</v>
      </c>
      <c r="B5" s="79">
        <v>45</v>
      </c>
      <c r="C5" s="79">
        <v>40</v>
      </c>
      <c r="D5" s="79">
        <f>IF(C5=0,0,B5*100/C5)</f>
        <v>112.5</v>
      </c>
    </row>
    <row r="6" ht="30.6" customHeight="1" spans="1:4">
      <c r="A6" s="79" t="s">
        <v>1388</v>
      </c>
      <c r="B6" s="79"/>
      <c r="C6" s="79"/>
      <c r="D6" s="79"/>
    </row>
    <row r="7" ht="30.6" customHeight="1" spans="1:4">
      <c r="A7" s="79" t="s">
        <v>1389</v>
      </c>
      <c r="B7" s="79"/>
      <c r="C7" s="79"/>
      <c r="D7" s="79"/>
    </row>
    <row r="8" ht="30.6" customHeight="1" spans="1:4">
      <c r="A8" s="79" t="s">
        <v>1390</v>
      </c>
      <c r="B8" s="79"/>
      <c r="C8" s="79"/>
      <c r="D8" s="79"/>
    </row>
    <row r="9" ht="30.6" customHeight="1" spans="1:4">
      <c r="A9" s="79" t="s">
        <v>1391</v>
      </c>
      <c r="B9" s="79"/>
      <c r="C9" s="79"/>
      <c r="D9" s="79"/>
    </row>
    <row r="10" ht="30.6" customHeight="1" spans="1:4">
      <c r="A10" s="84" t="s">
        <v>1392</v>
      </c>
      <c r="B10" s="79">
        <v>45</v>
      </c>
      <c r="C10" s="79">
        <v>40</v>
      </c>
      <c r="D10" s="79">
        <f>IF(C10=0,0,B10*100/C10)</f>
        <v>112.5</v>
      </c>
    </row>
    <row r="11" ht="30.6" customHeight="1" spans="1:4">
      <c r="A11" s="89" t="s">
        <v>1393</v>
      </c>
      <c r="B11" s="89"/>
      <c r="C11" s="89"/>
      <c r="D11" s="89"/>
    </row>
    <row r="12" ht="30.6" customHeight="1" spans="1:4">
      <c r="A12" s="89" t="s">
        <v>1394</v>
      </c>
      <c r="B12" s="89"/>
      <c r="C12" s="89"/>
      <c r="D12" s="89"/>
    </row>
    <row r="13" ht="30.6" customHeight="1" spans="1:4">
      <c r="A13" s="90" t="s">
        <v>46</v>
      </c>
      <c r="B13" s="89">
        <v>45</v>
      </c>
      <c r="C13" s="89">
        <v>40</v>
      </c>
      <c r="D13" s="89">
        <f>IF(C13=0,0,B13*100/C13)</f>
        <v>112.5</v>
      </c>
    </row>
  </sheetData>
  <mergeCells count="1">
    <mergeCell ref="A2:D2"/>
  </mergeCells>
  <pageMargins left="0.707638888888889" right="0.707638888888889" top="0.747916666666667" bottom="0.747916666666667" header="0.313888888888889" footer="0.313888888888889"/>
  <pageSetup paperSize="9" orientation="portrait"/>
  <headerFooter>
    <oddFooter>&amp;C附表1-14</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3"/>
  <sheetViews>
    <sheetView workbookViewId="0">
      <selection activeCell="K12" sqref="K12"/>
    </sheetView>
  </sheetViews>
  <sheetFormatPr defaultColWidth="9" defaultRowHeight="15.75" outlineLevelCol="3"/>
  <cols>
    <col min="1" max="1" width="33.875" customWidth="1"/>
    <col min="2" max="3" width="12.625" customWidth="1"/>
    <col min="4" max="4" width="16.5" customWidth="1"/>
  </cols>
  <sheetData>
    <row r="1" ht="23.45" customHeight="1" spans="1:1">
      <c r="A1" s="71" t="s">
        <v>1395</v>
      </c>
    </row>
    <row r="2" ht="20.25" spans="1:4">
      <c r="A2" s="72" t="s">
        <v>1396</v>
      </c>
      <c r="B2" s="72"/>
      <c r="C2" s="72"/>
      <c r="D2" s="72"/>
    </row>
    <row r="3" spans="1:4">
      <c r="A3" s="73"/>
      <c r="B3" s="74"/>
      <c r="C3" s="74"/>
      <c r="D3" s="74" t="s">
        <v>1117</v>
      </c>
    </row>
    <row r="4" ht="39" customHeight="1" spans="1:4">
      <c r="A4" s="88" t="s">
        <v>1040</v>
      </c>
      <c r="B4" s="88" t="s">
        <v>4</v>
      </c>
      <c r="C4" s="23" t="s">
        <v>5</v>
      </c>
      <c r="D4" s="23" t="s">
        <v>6</v>
      </c>
    </row>
    <row r="5" ht="31.15" customHeight="1" spans="1:4">
      <c r="A5" s="79" t="s">
        <v>1397</v>
      </c>
      <c r="B5" s="79"/>
      <c r="C5" s="79"/>
      <c r="D5" s="79"/>
    </row>
    <row r="6" ht="31.15" customHeight="1" spans="1:4">
      <c r="A6" s="79" t="s">
        <v>1398</v>
      </c>
      <c r="B6" s="79"/>
      <c r="C6" s="79"/>
      <c r="D6" s="79"/>
    </row>
    <row r="7" ht="31.15" customHeight="1" spans="1:4">
      <c r="A7" s="79" t="s">
        <v>1399</v>
      </c>
      <c r="B7" s="79"/>
      <c r="C7" s="79"/>
      <c r="D7" s="79"/>
    </row>
    <row r="8" ht="31.15" customHeight="1" spans="1:4">
      <c r="A8" s="79" t="s">
        <v>1400</v>
      </c>
      <c r="B8" s="79"/>
      <c r="C8" s="79"/>
      <c r="D8" s="79"/>
    </row>
    <row r="9" ht="31.15" customHeight="1" spans="1:4">
      <c r="A9" s="79" t="s">
        <v>1401</v>
      </c>
      <c r="B9" s="79">
        <v>45</v>
      </c>
      <c r="C9" s="79">
        <v>40</v>
      </c>
      <c r="D9" s="79">
        <f>IF(C9=0,0,B9*100/C9)</f>
        <v>112.5</v>
      </c>
    </row>
    <row r="10" ht="31.15" customHeight="1" spans="1:4">
      <c r="A10" s="84" t="s">
        <v>74</v>
      </c>
      <c r="B10" s="79">
        <v>45</v>
      </c>
      <c r="C10" s="79">
        <v>40</v>
      </c>
      <c r="D10" s="79">
        <f t="shared" ref="D10:D13" si="0">IF(C10=0,0,B10*100/C10)</f>
        <v>112.5</v>
      </c>
    </row>
    <row r="11" ht="31.15" customHeight="1" spans="1:4">
      <c r="A11" s="79" t="s">
        <v>1402</v>
      </c>
      <c r="B11" s="79"/>
      <c r="C11" s="79"/>
      <c r="D11" s="79"/>
    </row>
    <row r="12" ht="31.15" customHeight="1" spans="1:4">
      <c r="A12" s="79" t="s">
        <v>1403</v>
      </c>
      <c r="B12" s="79"/>
      <c r="C12" s="79"/>
      <c r="D12" s="79"/>
    </row>
    <row r="13" ht="31.15" customHeight="1" spans="1:4">
      <c r="A13" s="84" t="s">
        <v>90</v>
      </c>
      <c r="B13" s="79">
        <v>45</v>
      </c>
      <c r="C13" s="79">
        <v>40</v>
      </c>
      <c r="D13" s="79">
        <f t="shared" si="0"/>
        <v>112.5</v>
      </c>
    </row>
  </sheetData>
  <mergeCells count="1">
    <mergeCell ref="A2:D2"/>
  </mergeCells>
  <pageMargins left="0.707638888888889" right="0.707638888888889" top="0.747916666666667" bottom="0.747916666666667" header="0.313888888888889" footer="0.313888888888889"/>
  <pageSetup paperSize="9" orientation="portrait"/>
  <headerFooter>
    <oddFooter>&amp;C附表1-15</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22"/>
  <sheetViews>
    <sheetView topLeftCell="A12" workbookViewId="0">
      <selection activeCell="D22" sqref="D22"/>
    </sheetView>
  </sheetViews>
  <sheetFormatPr defaultColWidth="9" defaultRowHeight="15.75" outlineLevelCol="3"/>
  <cols>
    <col min="1" max="1" width="38.5" customWidth="1"/>
    <col min="2" max="3" width="13" customWidth="1"/>
    <col min="4" max="4" width="13.5" customWidth="1"/>
  </cols>
  <sheetData>
    <row r="1" spans="1:1">
      <c r="A1" s="71" t="s">
        <v>1404</v>
      </c>
    </row>
    <row r="2" ht="20.25" spans="1:4">
      <c r="A2" s="72" t="s">
        <v>1405</v>
      </c>
      <c r="B2" s="72"/>
      <c r="C2" s="72"/>
      <c r="D2" s="72"/>
    </row>
    <row r="3" ht="24.6" customHeight="1" spans="1:4">
      <c r="A3" s="73"/>
      <c r="B3" s="74"/>
      <c r="C3" s="74"/>
      <c r="D3" s="75" t="s">
        <v>1117</v>
      </c>
    </row>
    <row r="4" ht="40.15" customHeight="1" spans="1:4">
      <c r="A4" s="76" t="s">
        <v>1040</v>
      </c>
      <c r="B4" s="76" t="s">
        <v>4</v>
      </c>
      <c r="C4" s="23" t="s">
        <v>5</v>
      </c>
      <c r="D4" s="23" t="s">
        <v>6</v>
      </c>
    </row>
    <row r="5" ht="23.45" customHeight="1" spans="1:4">
      <c r="A5" s="79" t="s">
        <v>1387</v>
      </c>
      <c r="B5" s="79">
        <v>45</v>
      </c>
      <c r="C5" s="79">
        <v>40</v>
      </c>
      <c r="D5" s="79">
        <f t="shared" ref="D5:D6" si="0">IF(C5=0,0,B5*100/C5)</f>
        <v>112.5</v>
      </c>
    </row>
    <row r="6" ht="23.45" customHeight="1" spans="1:4">
      <c r="A6" s="86" t="s">
        <v>1406</v>
      </c>
      <c r="B6" s="79">
        <v>45</v>
      </c>
      <c r="C6" s="79">
        <v>40</v>
      </c>
      <c r="D6" s="79">
        <f t="shared" si="0"/>
        <v>112.5</v>
      </c>
    </row>
    <row r="7" ht="23.45" customHeight="1" spans="1:4">
      <c r="A7" s="87" t="s">
        <v>1407</v>
      </c>
      <c r="B7" s="79"/>
      <c r="C7" s="79"/>
      <c r="D7" s="79"/>
    </row>
    <row r="8" ht="23.45" customHeight="1" spans="1:4">
      <c r="A8" s="87" t="s">
        <v>1407</v>
      </c>
      <c r="B8" s="79"/>
      <c r="C8" s="79"/>
      <c r="D8" s="79"/>
    </row>
    <row r="9" ht="23.45" customHeight="1" spans="1:4">
      <c r="A9" s="87" t="s">
        <v>1407</v>
      </c>
      <c r="B9" s="79"/>
      <c r="C9" s="79"/>
      <c r="D9" s="79"/>
    </row>
    <row r="10" ht="23.45" customHeight="1" spans="1:4">
      <c r="A10" s="87" t="s">
        <v>1407</v>
      </c>
      <c r="B10" s="79"/>
      <c r="C10" s="79"/>
      <c r="D10" s="79"/>
    </row>
    <row r="11" ht="23.45" customHeight="1" spans="1:4">
      <c r="A11" s="79" t="s">
        <v>1388</v>
      </c>
      <c r="B11" s="79"/>
      <c r="C11" s="79"/>
      <c r="D11" s="79"/>
    </row>
    <row r="12" ht="23.45" customHeight="1" spans="1:4">
      <c r="A12" s="86" t="s">
        <v>1408</v>
      </c>
      <c r="B12" s="79"/>
      <c r="C12" s="79"/>
      <c r="D12" s="79"/>
    </row>
    <row r="13" ht="23.45" customHeight="1" spans="1:4">
      <c r="A13" s="87" t="s">
        <v>1409</v>
      </c>
      <c r="B13" s="79"/>
      <c r="C13" s="79"/>
      <c r="D13" s="79"/>
    </row>
    <row r="14" ht="23.45" customHeight="1" spans="1:4">
      <c r="A14" s="87" t="s">
        <v>1410</v>
      </c>
      <c r="B14" s="79"/>
      <c r="C14" s="79"/>
      <c r="D14" s="79"/>
    </row>
    <row r="15" ht="23.45" customHeight="1" spans="1:4">
      <c r="A15" s="87" t="s">
        <v>1411</v>
      </c>
      <c r="B15" s="79"/>
      <c r="C15" s="79"/>
      <c r="D15" s="79"/>
    </row>
    <row r="16" ht="23.45" customHeight="1" spans="1:4">
      <c r="A16" s="79" t="s">
        <v>1389</v>
      </c>
      <c r="B16" s="79"/>
      <c r="C16" s="79"/>
      <c r="D16" s="79"/>
    </row>
    <row r="17" ht="23.45" customHeight="1" spans="1:4">
      <c r="A17" s="79" t="s">
        <v>1390</v>
      </c>
      <c r="B17" s="79"/>
      <c r="C17" s="79"/>
      <c r="D17" s="79"/>
    </row>
    <row r="18" ht="23.45" customHeight="1" spans="1:4">
      <c r="A18" s="79" t="s">
        <v>1391</v>
      </c>
      <c r="B18" s="79"/>
      <c r="C18" s="79"/>
      <c r="D18" s="79"/>
    </row>
    <row r="19" ht="23.45" customHeight="1" spans="1:4">
      <c r="A19" s="84" t="s">
        <v>1392</v>
      </c>
      <c r="B19" s="79">
        <v>45</v>
      </c>
      <c r="C19" s="79">
        <v>40</v>
      </c>
      <c r="D19" s="79">
        <f t="shared" ref="D19" si="1">IF(C19=0,0,B19*100/C19)</f>
        <v>112.5</v>
      </c>
    </row>
    <row r="20" ht="23.45" customHeight="1" spans="1:4">
      <c r="A20" s="79" t="s">
        <v>1393</v>
      </c>
      <c r="B20" s="79"/>
      <c r="C20" s="79"/>
      <c r="D20" s="79"/>
    </row>
    <row r="21" ht="23.45" customHeight="1" spans="1:4">
      <c r="A21" s="79" t="s">
        <v>1394</v>
      </c>
      <c r="B21" s="79"/>
      <c r="C21" s="79"/>
      <c r="D21" s="79"/>
    </row>
    <row r="22" ht="23.45" customHeight="1" spans="1:4">
      <c r="A22" s="84" t="s">
        <v>46</v>
      </c>
      <c r="B22" s="79">
        <v>45</v>
      </c>
      <c r="C22" s="79">
        <v>40</v>
      </c>
      <c r="D22" s="79">
        <f t="shared" ref="D22" si="2">IF(C22=0,0,B22*100/C22)</f>
        <v>112.5</v>
      </c>
    </row>
  </sheetData>
  <mergeCells count="1">
    <mergeCell ref="A2:D2"/>
  </mergeCells>
  <pageMargins left="0.707638888888889" right="0.707638888888889" top="0.747916666666667" bottom="0.747916666666667" header="0.313888888888889" footer="0.313888888888889"/>
  <pageSetup paperSize="9" fitToHeight="0" orientation="portrait"/>
  <headerFooter>
    <oddFooter>&amp;C附表1-16</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35"/>
  <sheetViews>
    <sheetView topLeftCell="A21" workbookViewId="0">
      <selection activeCell="D31" sqref="D31"/>
    </sheetView>
  </sheetViews>
  <sheetFormatPr defaultColWidth="9" defaultRowHeight="15.75" outlineLevelCol="3"/>
  <cols>
    <col min="1" max="1" width="43.375" customWidth="1"/>
    <col min="2" max="3" width="10.375" customWidth="1"/>
    <col min="4" max="4" width="13.375" customWidth="1"/>
    <col min="5" max="5" width="25.5" customWidth="1"/>
  </cols>
  <sheetData>
    <row r="1" spans="1:1">
      <c r="A1" s="71" t="s">
        <v>1412</v>
      </c>
    </row>
    <row r="2" ht="26.45" customHeight="1" spans="1:4">
      <c r="A2" s="72" t="s">
        <v>1413</v>
      </c>
      <c r="B2" s="72"/>
      <c r="C2" s="72"/>
      <c r="D2" s="72"/>
    </row>
    <row r="3" spans="1:4">
      <c r="A3" s="73"/>
      <c r="B3" s="74"/>
      <c r="C3" s="74"/>
      <c r="D3" s="75" t="s">
        <v>1117</v>
      </c>
    </row>
    <row r="4" ht="34.15" customHeight="1" spans="1:4">
      <c r="A4" s="76" t="s">
        <v>1040</v>
      </c>
      <c r="B4" s="76" t="s">
        <v>4</v>
      </c>
      <c r="C4" s="23" t="s">
        <v>5</v>
      </c>
      <c r="D4" s="23" t="s">
        <v>6</v>
      </c>
    </row>
    <row r="5" ht="18.6" customHeight="1" spans="1:4">
      <c r="A5" s="77" t="s">
        <v>1397</v>
      </c>
      <c r="B5" s="78"/>
      <c r="C5" s="78"/>
      <c r="D5" s="78"/>
    </row>
    <row r="6" ht="18.6" customHeight="1" spans="1:4">
      <c r="A6" s="77" t="s">
        <v>1414</v>
      </c>
      <c r="B6" s="79"/>
      <c r="C6" s="79"/>
      <c r="D6" s="79"/>
    </row>
    <row r="7" ht="18.6" customHeight="1" spans="1:4">
      <c r="A7" s="80" t="s">
        <v>1415</v>
      </c>
      <c r="B7" s="79"/>
      <c r="C7" s="79"/>
      <c r="D7" s="79"/>
    </row>
    <row r="8" ht="18.6" customHeight="1" spans="1:4">
      <c r="A8" s="80" t="s">
        <v>1416</v>
      </c>
      <c r="B8" s="79"/>
      <c r="C8" s="79"/>
      <c r="D8" s="79"/>
    </row>
    <row r="9" ht="18.6" customHeight="1" spans="1:4">
      <c r="A9" s="80" t="s">
        <v>1417</v>
      </c>
      <c r="B9" s="79"/>
      <c r="C9" s="79"/>
      <c r="D9" s="79"/>
    </row>
    <row r="10" ht="18.6" customHeight="1" spans="1:4">
      <c r="A10" s="80" t="s">
        <v>1418</v>
      </c>
      <c r="B10" s="79"/>
      <c r="C10" s="79"/>
      <c r="D10" s="79"/>
    </row>
    <row r="11" ht="18.6" customHeight="1" spans="1:4">
      <c r="A11" s="80" t="s">
        <v>1419</v>
      </c>
      <c r="B11" s="79"/>
      <c r="C11" s="79"/>
      <c r="D11" s="79"/>
    </row>
    <row r="12" ht="18.6" customHeight="1" spans="1:4">
      <c r="A12" s="80" t="s">
        <v>1420</v>
      </c>
      <c r="B12" s="79"/>
      <c r="C12" s="79"/>
      <c r="D12" s="79"/>
    </row>
    <row r="13" ht="18.6" customHeight="1" spans="1:4">
      <c r="A13" s="80" t="s">
        <v>1421</v>
      </c>
      <c r="B13" s="79"/>
      <c r="C13" s="79"/>
      <c r="D13" s="79"/>
    </row>
    <row r="14" ht="18.6" customHeight="1" spans="1:4">
      <c r="A14" s="80" t="s">
        <v>1422</v>
      </c>
      <c r="B14" s="79"/>
      <c r="C14" s="79"/>
      <c r="D14" s="79"/>
    </row>
    <row r="15" ht="18.6" customHeight="1" spans="1:4">
      <c r="A15" s="77" t="s">
        <v>1398</v>
      </c>
      <c r="B15" s="81"/>
      <c r="C15" s="81"/>
      <c r="D15" s="81"/>
    </row>
    <row r="16" ht="18.6" customHeight="1" spans="1:4">
      <c r="A16" s="82" t="s">
        <v>1423</v>
      </c>
      <c r="B16" s="83"/>
      <c r="C16" s="83"/>
      <c r="D16" s="83"/>
    </row>
    <row r="17" ht="18.6" customHeight="1" spans="1:4">
      <c r="A17" s="80" t="s">
        <v>1424</v>
      </c>
      <c r="B17" s="83"/>
      <c r="C17" s="83"/>
      <c r="D17" s="83"/>
    </row>
    <row r="18" ht="18.6" customHeight="1" spans="1:4">
      <c r="A18" s="80" t="s">
        <v>1425</v>
      </c>
      <c r="B18" s="83"/>
      <c r="C18" s="83"/>
      <c r="D18" s="83"/>
    </row>
    <row r="19" ht="18.6" customHeight="1" spans="1:4">
      <c r="A19" s="80" t="s">
        <v>1426</v>
      </c>
      <c r="B19" s="83"/>
      <c r="C19" s="83"/>
      <c r="D19" s="83"/>
    </row>
    <row r="20" ht="18.6" customHeight="1" spans="1:4">
      <c r="A20" s="80" t="s">
        <v>1427</v>
      </c>
      <c r="B20" s="83"/>
      <c r="C20" s="83"/>
      <c r="D20" s="83"/>
    </row>
    <row r="21" ht="18.6" customHeight="1" spans="1:4">
      <c r="A21" s="80" t="s">
        <v>1428</v>
      </c>
      <c r="B21" s="83"/>
      <c r="C21" s="83"/>
      <c r="D21" s="83"/>
    </row>
    <row r="22" ht="18.6" customHeight="1" spans="1:4">
      <c r="A22" s="80" t="s">
        <v>1429</v>
      </c>
      <c r="B22" s="83"/>
      <c r="C22" s="83"/>
      <c r="D22" s="83"/>
    </row>
    <row r="23" ht="18.6" customHeight="1" spans="1:4">
      <c r="A23" s="80" t="s">
        <v>1430</v>
      </c>
      <c r="B23" s="83"/>
      <c r="C23" s="83"/>
      <c r="D23" s="83"/>
    </row>
    <row r="24" ht="18.6" customHeight="1" spans="1:4">
      <c r="A24" s="77" t="s">
        <v>1399</v>
      </c>
      <c r="B24" s="81"/>
      <c r="C24" s="81"/>
      <c r="D24" s="81"/>
    </row>
    <row r="25" ht="18.6" customHeight="1" spans="1:4">
      <c r="A25" s="77" t="s">
        <v>1431</v>
      </c>
      <c r="B25" s="83"/>
      <c r="C25" s="83"/>
      <c r="D25" s="83"/>
    </row>
    <row r="26" ht="18.6" customHeight="1" spans="1:4">
      <c r="A26" s="77" t="s">
        <v>1400</v>
      </c>
      <c r="B26" s="81"/>
      <c r="C26" s="81"/>
      <c r="D26" s="81"/>
    </row>
    <row r="27" ht="18.6" customHeight="1" spans="1:4">
      <c r="A27" s="77" t="s">
        <v>1432</v>
      </c>
      <c r="B27" s="83"/>
      <c r="C27" s="83"/>
      <c r="D27" s="83"/>
    </row>
    <row r="28" ht="18.6" customHeight="1" spans="1:4">
      <c r="A28" s="77" t="s">
        <v>1433</v>
      </c>
      <c r="B28" s="83"/>
      <c r="C28" s="83"/>
      <c r="D28" s="83"/>
    </row>
    <row r="29" ht="18.6" customHeight="1" spans="1:4">
      <c r="A29" s="77" t="s">
        <v>1434</v>
      </c>
      <c r="B29" s="83"/>
      <c r="C29" s="83"/>
      <c r="D29" s="83"/>
    </row>
    <row r="30" ht="18.6" customHeight="1" spans="1:4">
      <c r="A30" s="77" t="s">
        <v>1401</v>
      </c>
      <c r="B30" s="81">
        <v>45</v>
      </c>
      <c r="C30" s="81">
        <v>40</v>
      </c>
      <c r="D30" s="81">
        <f t="shared" ref="D30" si="0">IF(C30=0,0,B30*100/C30)</f>
        <v>112.5</v>
      </c>
    </row>
    <row r="31" ht="18.6" customHeight="1" spans="1:4">
      <c r="A31" s="77" t="s">
        <v>1435</v>
      </c>
      <c r="B31" s="83">
        <v>45</v>
      </c>
      <c r="C31" s="83">
        <v>40</v>
      </c>
      <c r="D31" s="79">
        <f t="shared" ref="D31:D32" si="1">IF(C31=0,0,B31*100/C31)</f>
        <v>112.5</v>
      </c>
    </row>
    <row r="32" ht="18.6" customHeight="1" spans="1:4">
      <c r="A32" s="84" t="s">
        <v>74</v>
      </c>
      <c r="B32" s="83">
        <v>45</v>
      </c>
      <c r="C32" s="83">
        <v>40</v>
      </c>
      <c r="D32" s="79">
        <f t="shared" si="1"/>
        <v>112.5</v>
      </c>
    </row>
    <row r="33" ht="18.6" customHeight="1" spans="1:4">
      <c r="A33" s="85" t="s">
        <v>1402</v>
      </c>
      <c r="B33" s="83"/>
      <c r="C33" s="83"/>
      <c r="D33" s="83"/>
    </row>
    <row r="34" ht="18.6" customHeight="1" spans="1:4">
      <c r="A34" s="79" t="s">
        <v>1403</v>
      </c>
      <c r="B34" s="83"/>
      <c r="C34" s="83"/>
      <c r="D34" s="83"/>
    </row>
    <row r="35" ht="18.6" customHeight="1" spans="1:4">
      <c r="A35" s="84" t="s">
        <v>1436</v>
      </c>
      <c r="B35" s="83">
        <v>45</v>
      </c>
      <c r="C35" s="83">
        <v>40</v>
      </c>
      <c r="D35" s="79">
        <f t="shared" ref="D35" si="2">IF(C35=0,0,B35*100/C35)</f>
        <v>112.5</v>
      </c>
    </row>
  </sheetData>
  <mergeCells count="1">
    <mergeCell ref="A2:D2"/>
  </mergeCells>
  <pageMargins left="0.707638888888889" right="0.707638888888889" top="0.747916666666667" bottom="0.747916666666667" header="0.313888888888889" footer="0.313888888888889"/>
  <pageSetup paperSize="9" fitToHeight="0" orientation="portrait"/>
  <headerFooter>
    <oddFooter>&amp;C附表1-17</odd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7"/>
  <sheetViews>
    <sheetView topLeftCell="A8" workbookViewId="0">
      <selection activeCell="D9" sqref="D9"/>
    </sheetView>
  </sheetViews>
  <sheetFormatPr defaultColWidth="8.125" defaultRowHeight="15.75" outlineLevelCol="5"/>
  <cols>
    <col min="1" max="1" width="35.125" style="19" customWidth="1"/>
    <col min="2" max="2" width="16.5" style="19" customWidth="1"/>
    <col min="3" max="3" width="16.375" style="19" customWidth="1"/>
    <col min="4" max="4" width="13.75" style="49" customWidth="1"/>
    <col min="5" max="5" width="10.5" style="19" customWidth="1"/>
    <col min="6" max="6" width="9.125" style="19" customWidth="1"/>
    <col min="7" max="13" width="8.125" style="19"/>
    <col min="14" max="14" width="11.5" style="19" customWidth="1"/>
    <col min="15" max="16384" width="8.125" style="19"/>
  </cols>
  <sheetData>
    <row r="1" spans="1:1">
      <c r="A1" s="19" t="s">
        <v>1437</v>
      </c>
    </row>
    <row r="2" ht="24" spans="1:4">
      <c r="A2" s="50" t="s">
        <v>1438</v>
      </c>
      <c r="B2" s="50"/>
      <c r="C2" s="50"/>
      <c r="D2" s="50"/>
    </row>
    <row r="3" spans="1:4">
      <c r="A3" s="51"/>
      <c r="B3" s="18"/>
      <c r="D3" s="20" t="s">
        <v>1117</v>
      </c>
    </row>
    <row r="4" s="46" customFormat="1" ht="33.6" customHeight="1" spans="1:4">
      <c r="A4" s="64" t="s">
        <v>1040</v>
      </c>
      <c r="B4" s="22" t="s">
        <v>4</v>
      </c>
      <c r="C4" s="23" t="s">
        <v>5</v>
      </c>
      <c r="D4" s="23" t="s">
        <v>6</v>
      </c>
    </row>
    <row r="5" ht="22.35" customHeight="1" spans="1:4">
      <c r="A5" s="42" t="s">
        <v>1439</v>
      </c>
      <c r="B5" s="54"/>
      <c r="C5" s="65"/>
      <c r="D5" s="55">
        <f t="shared" ref="D5:D16" si="0">IF(C5=0,0,B5*100/C5)</f>
        <v>0</v>
      </c>
    </row>
    <row r="6" ht="22.35" customHeight="1" spans="1:4">
      <c r="A6" s="42" t="s">
        <v>1440</v>
      </c>
      <c r="B6" s="65">
        <v>12400</v>
      </c>
      <c r="C6" s="65">
        <v>12352</v>
      </c>
      <c r="D6" s="55">
        <f t="shared" si="0"/>
        <v>100.388601036269</v>
      </c>
    </row>
    <row r="7" ht="30" customHeight="1" spans="1:4">
      <c r="A7" s="42" t="s">
        <v>1441</v>
      </c>
      <c r="B7" s="65">
        <v>22986</v>
      </c>
      <c r="C7" s="65">
        <v>20165</v>
      </c>
      <c r="D7" s="55">
        <f t="shared" si="0"/>
        <v>113.989585916191</v>
      </c>
    </row>
    <row r="8" ht="22.35" customHeight="1" spans="1:4">
      <c r="A8" s="42" t="s">
        <v>1442</v>
      </c>
      <c r="B8" s="66"/>
      <c r="C8" s="65"/>
      <c r="D8" s="55">
        <f t="shared" si="0"/>
        <v>0</v>
      </c>
    </row>
    <row r="9" ht="22.35" customHeight="1" spans="1:6">
      <c r="A9" s="42" t="s">
        <v>1443</v>
      </c>
      <c r="B9" s="65">
        <f>SUM(B10:B12)</f>
        <v>27991</v>
      </c>
      <c r="C9" s="65">
        <f>SUM(C10:C12)</f>
        <v>25389</v>
      </c>
      <c r="D9" s="55">
        <f t="shared" si="0"/>
        <v>110.248532829178</v>
      </c>
      <c r="F9" s="70"/>
    </row>
    <row r="10" ht="33.75" customHeight="1" spans="1:4">
      <c r="A10" s="33" t="s">
        <v>1444</v>
      </c>
      <c r="B10" s="65">
        <v>27991</v>
      </c>
      <c r="C10" s="65">
        <v>25389</v>
      </c>
      <c r="D10" s="55">
        <f t="shared" si="0"/>
        <v>110.248532829178</v>
      </c>
    </row>
    <row r="11" ht="27" customHeight="1" spans="1:4">
      <c r="A11" s="35" t="s">
        <v>1445</v>
      </c>
      <c r="B11" s="66"/>
      <c r="C11" s="65"/>
      <c r="D11" s="55">
        <f t="shared" si="0"/>
        <v>0</v>
      </c>
    </row>
    <row r="12" ht="36" customHeight="1" spans="1:4">
      <c r="A12" s="33" t="s">
        <v>1446</v>
      </c>
      <c r="B12" s="66"/>
      <c r="C12" s="65"/>
      <c r="D12" s="55">
        <f t="shared" si="0"/>
        <v>0</v>
      </c>
    </row>
    <row r="13" ht="22.35" customHeight="1" spans="1:4">
      <c r="A13" s="42" t="s">
        <v>1447</v>
      </c>
      <c r="B13" s="66"/>
      <c r="C13" s="65"/>
      <c r="D13" s="55">
        <f t="shared" si="0"/>
        <v>0</v>
      </c>
    </row>
    <row r="14" ht="22.35" customHeight="1" spans="1:4">
      <c r="A14" s="42" t="s">
        <v>1448</v>
      </c>
      <c r="B14" s="66"/>
      <c r="C14" s="65"/>
      <c r="D14" s="55">
        <f t="shared" si="0"/>
        <v>0</v>
      </c>
    </row>
    <row r="15" ht="22.35" customHeight="1" spans="1:4">
      <c r="A15" s="42" t="s">
        <v>1449</v>
      </c>
      <c r="B15" s="66"/>
      <c r="C15" s="65"/>
      <c r="D15" s="55">
        <f t="shared" si="0"/>
        <v>0</v>
      </c>
    </row>
    <row r="16" ht="22.35" customHeight="1" spans="1:4">
      <c r="A16" s="67" t="s">
        <v>1450</v>
      </c>
      <c r="B16" s="68">
        <f>+B5+B6+B7+B8+B9+B13+B14+B15</f>
        <v>63377</v>
      </c>
      <c r="C16" s="68">
        <f>+C5+C6+C7+C8+C9+C13+C14+C15</f>
        <v>57906</v>
      </c>
      <c r="D16" s="55">
        <f t="shared" si="0"/>
        <v>109.44807101164</v>
      </c>
    </row>
    <row r="17" spans="1:4">
      <c r="A17" s="47"/>
      <c r="B17" s="47"/>
      <c r="C17" s="47"/>
      <c r="D17" s="69"/>
    </row>
  </sheetData>
  <mergeCells count="1">
    <mergeCell ref="A2:D2"/>
  </mergeCells>
  <conditionalFormatting sqref="A5:A6">
    <cfRule type="expression" dxfId="0" priority="2" stopIfTrue="1">
      <formula>"len($A:$A)=3"</formula>
    </cfRule>
  </conditionalFormatting>
  <conditionalFormatting sqref="D5:D6">
    <cfRule type="cellIs" dxfId="1" priority="1" stopIfTrue="1" operator="lessThan">
      <formula>0</formula>
    </cfRule>
  </conditionalFormatting>
  <pageMargins left="0.707638888888889" right="0.707638888888889" top="0.747916666666667" bottom="0.747916666666667" header="0.313888888888889" footer="0.313888888888889"/>
  <pageSetup paperSize="9" fitToHeight="0" orientation="portrait"/>
  <headerFooter>
    <oddFooter>&amp;C附表1-18</oddFooter>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6"/>
  <sheetViews>
    <sheetView topLeftCell="A10" workbookViewId="0">
      <selection activeCell="D7" sqref="D7"/>
    </sheetView>
  </sheetViews>
  <sheetFormatPr defaultColWidth="8.125" defaultRowHeight="15.75" outlineLevelCol="5"/>
  <cols>
    <col min="1" max="1" width="37.125" style="19" customWidth="1"/>
    <col min="2" max="3" width="11" style="19" customWidth="1"/>
    <col min="4" max="4" width="13.625" style="49" customWidth="1"/>
    <col min="5" max="5" width="10.5" style="19" customWidth="1"/>
    <col min="6" max="6" width="9.125" style="19" customWidth="1"/>
    <col min="7" max="13" width="8.125" style="19"/>
    <col min="14" max="14" width="11.5" style="19" customWidth="1"/>
    <col min="15" max="16384" width="8.125" style="19"/>
  </cols>
  <sheetData>
    <row r="1" ht="19.9" customHeight="1" spans="1:1">
      <c r="A1" s="19" t="s">
        <v>1451</v>
      </c>
    </row>
    <row r="2" ht="24" spans="1:4">
      <c r="A2" s="50" t="s">
        <v>1452</v>
      </c>
      <c r="B2" s="50"/>
      <c r="C2" s="50"/>
      <c r="D2" s="50"/>
    </row>
    <row r="3" spans="1:4">
      <c r="A3" s="51"/>
      <c r="B3" s="18"/>
      <c r="D3" s="20" t="s">
        <v>1117</v>
      </c>
    </row>
    <row r="4" s="46" customFormat="1" ht="34.9" customHeight="1" spans="1:4">
      <c r="A4" s="52" t="s">
        <v>1040</v>
      </c>
      <c r="B4" s="22" t="s">
        <v>4</v>
      </c>
      <c r="C4" s="23" t="s">
        <v>5</v>
      </c>
      <c r="D4" s="23" t="s">
        <v>6</v>
      </c>
    </row>
    <row r="5" s="47" customFormat="1" ht="29.1" customHeight="1" spans="1:4">
      <c r="A5" s="42" t="s">
        <v>1453</v>
      </c>
      <c r="B5" s="53"/>
      <c r="C5" s="54"/>
      <c r="D5" s="55">
        <f t="shared" ref="D5:D16" si="0">IF(C5=0,0,B5*100/C5)</f>
        <v>0</v>
      </c>
    </row>
    <row r="6" s="47" customFormat="1" ht="29.1" customHeight="1" spans="1:4">
      <c r="A6" s="42" t="s">
        <v>1454</v>
      </c>
      <c r="B6" s="53">
        <v>9844</v>
      </c>
      <c r="C6" s="54">
        <v>9339</v>
      </c>
      <c r="D6" s="55">
        <f t="shared" si="0"/>
        <v>105.407431202484</v>
      </c>
    </row>
    <row r="7" s="47" customFormat="1" ht="29.1" customHeight="1" spans="1:4">
      <c r="A7" s="42" t="s">
        <v>1455</v>
      </c>
      <c r="B7" s="53">
        <v>22939</v>
      </c>
      <c r="C7" s="54">
        <v>20165</v>
      </c>
      <c r="D7" s="55">
        <f t="shared" si="0"/>
        <v>113.75650880238</v>
      </c>
    </row>
    <row r="8" s="47" customFormat="1" ht="29.1" customHeight="1" spans="1:4">
      <c r="A8" s="42" t="s">
        <v>1456</v>
      </c>
      <c r="B8" s="53"/>
      <c r="C8" s="54"/>
      <c r="D8" s="55">
        <f t="shared" si="0"/>
        <v>0</v>
      </c>
    </row>
    <row r="9" s="47" customFormat="1" ht="29.1" customHeight="1" spans="1:6">
      <c r="A9" s="42" t="s">
        <v>1457</v>
      </c>
      <c r="B9" s="53">
        <f>SUM(B10:B12)</f>
        <v>26940</v>
      </c>
      <c r="C9" s="53">
        <f>SUM(C10:C12)</f>
        <v>24132</v>
      </c>
      <c r="D9" s="55">
        <f t="shared" si="0"/>
        <v>111.63600198906</v>
      </c>
      <c r="F9" s="63"/>
    </row>
    <row r="10" s="47" customFormat="1" ht="29.1" customHeight="1" spans="1:4">
      <c r="A10" s="33" t="s">
        <v>1458</v>
      </c>
      <c r="B10" s="53">
        <v>26940</v>
      </c>
      <c r="C10" s="54">
        <v>24132</v>
      </c>
      <c r="D10" s="55">
        <f t="shared" si="0"/>
        <v>111.63600198906</v>
      </c>
    </row>
    <row r="11" s="47" customFormat="1" ht="29.1" customHeight="1" spans="1:4">
      <c r="A11" s="35" t="s">
        <v>1459</v>
      </c>
      <c r="B11" s="53"/>
      <c r="C11" s="54"/>
      <c r="D11" s="55">
        <f t="shared" si="0"/>
        <v>0</v>
      </c>
    </row>
    <row r="12" s="47" customFormat="1" ht="29.1" customHeight="1" spans="1:4">
      <c r="A12" s="33" t="s">
        <v>1460</v>
      </c>
      <c r="B12" s="54"/>
      <c r="C12" s="56"/>
      <c r="D12" s="55">
        <f t="shared" si="0"/>
        <v>0</v>
      </c>
    </row>
    <row r="13" s="48" customFormat="1" ht="29.1" customHeight="1" spans="1:4">
      <c r="A13" s="42" t="s">
        <v>1461</v>
      </c>
      <c r="B13" s="57"/>
      <c r="C13" s="58"/>
      <c r="D13" s="55">
        <f t="shared" si="0"/>
        <v>0</v>
      </c>
    </row>
    <row r="14" s="47" customFormat="1" ht="29.1" customHeight="1" spans="1:4">
      <c r="A14" s="42" t="s">
        <v>1462</v>
      </c>
      <c r="B14" s="59"/>
      <c r="C14" s="59"/>
      <c r="D14" s="55">
        <f t="shared" si="0"/>
        <v>0</v>
      </c>
    </row>
    <row r="15" s="47" customFormat="1" ht="29.1" customHeight="1" spans="1:4">
      <c r="A15" s="42" t="s">
        <v>1463</v>
      </c>
      <c r="B15" s="60"/>
      <c r="C15" s="61"/>
      <c r="D15" s="55">
        <f t="shared" si="0"/>
        <v>0</v>
      </c>
    </row>
    <row r="16" s="48" customFormat="1" ht="29.1" customHeight="1" spans="1:4">
      <c r="A16" s="62" t="s">
        <v>1464</v>
      </c>
      <c r="B16" s="59">
        <f>+B5+B6+B7+B8+B9+B13+B14+B15</f>
        <v>59723</v>
      </c>
      <c r="C16" s="59">
        <f>+C5+C6+C7+C8+C9+C13+C14+C15</f>
        <v>53636</v>
      </c>
      <c r="D16" s="55">
        <f t="shared" si="0"/>
        <v>111.348721008278</v>
      </c>
    </row>
  </sheetData>
  <mergeCells count="1">
    <mergeCell ref="A2:D2"/>
  </mergeCells>
  <conditionalFormatting sqref="A5:A6">
    <cfRule type="expression" dxfId="0" priority="1" stopIfTrue="1">
      <formula>"len($A:$A)=3"</formula>
    </cfRule>
  </conditionalFormatting>
  <printOptions horizontalCentered="1"/>
  <pageMargins left="0.707638888888889" right="0.707638888888889" top="0.747916666666667" bottom="0.747916666666667" header="0.313888888888889" footer="0.313888888888889"/>
  <pageSetup paperSize="9" fitToHeight="0" orientation="portrait"/>
  <headerFooter>
    <oddFooter>&amp;C附表1-19</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5"/>
  <sheetViews>
    <sheetView workbookViewId="0">
      <selection activeCell="B14" sqref="B14"/>
    </sheetView>
  </sheetViews>
  <sheetFormatPr defaultColWidth="9" defaultRowHeight="15.75" outlineLevelCol="3"/>
  <cols>
    <col min="1" max="1" width="38.375" style="101" customWidth="1"/>
    <col min="2" max="3" width="12.125" style="101" customWidth="1"/>
    <col min="4" max="4" width="15.125" style="101" customWidth="1"/>
    <col min="5" max="16381" width="9" style="101"/>
  </cols>
  <sheetData>
    <row r="1" ht="18" customHeight="1" spans="1:2">
      <c r="A1" s="191" t="s">
        <v>47</v>
      </c>
      <c r="B1" s="192"/>
    </row>
    <row r="2" ht="24" spans="1:4">
      <c r="A2" s="193" t="s">
        <v>48</v>
      </c>
      <c r="B2" s="193"/>
      <c r="C2" s="193"/>
      <c r="D2" s="193"/>
    </row>
    <row r="3" spans="1:4">
      <c r="A3" s="194"/>
      <c r="B3" s="192"/>
      <c r="D3" s="195" t="s">
        <v>2</v>
      </c>
    </row>
    <row r="4" ht="37.35" customHeight="1" spans="1:4">
      <c r="A4" s="196" t="s">
        <v>49</v>
      </c>
      <c r="B4" s="196" t="s">
        <v>4</v>
      </c>
      <c r="C4" s="109" t="s">
        <v>5</v>
      </c>
      <c r="D4" s="109" t="s">
        <v>6</v>
      </c>
    </row>
    <row r="5" ht="15.6" customHeight="1" spans="1:4">
      <c r="A5" s="226" t="s">
        <v>50</v>
      </c>
      <c r="B5" s="227">
        <v>11493.3</v>
      </c>
      <c r="C5" s="213">
        <f>31+10175</f>
        <v>10206</v>
      </c>
      <c r="D5" s="199">
        <f>B5/C5*100</f>
        <v>112.61316872428</v>
      </c>
    </row>
    <row r="6" ht="15.6" customHeight="1" spans="1:4">
      <c r="A6" s="226" t="s">
        <v>51</v>
      </c>
      <c r="B6" s="227"/>
      <c r="C6" s="213"/>
      <c r="D6" s="199"/>
    </row>
    <row r="7" ht="15.6" customHeight="1" spans="1:4">
      <c r="A7" s="226" t="s">
        <v>52</v>
      </c>
      <c r="B7" s="227"/>
      <c r="C7" s="213"/>
      <c r="D7" s="199"/>
    </row>
    <row r="8" ht="15.6" customHeight="1" spans="1:4">
      <c r="A8" s="226" t="s">
        <v>53</v>
      </c>
      <c r="B8" s="227">
        <v>7135</v>
      </c>
      <c r="C8" s="213">
        <f>1440+8293</f>
        <v>9733</v>
      </c>
      <c r="D8" s="199">
        <f t="shared" ref="D8:D45" si="0">B8/C8*100</f>
        <v>73.3073050446933</v>
      </c>
    </row>
    <row r="9" ht="15.6" customHeight="1" spans="1:4">
      <c r="A9" s="226" t="s">
        <v>54</v>
      </c>
      <c r="B9" s="227">
        <v>54861.3</v>
      </c>
      <c r="C9" s="213">
        <f>8505+46942</f>
        <v>55447</v>
      </c>
      <c r="D9" s="199">
        <f t="shared" si="0"/>
        <v>98.9436759427922</v>
      </c>
    </row>
    <row r="10" ht="15.6" customHeight="1" spans="1:4">
      <c r="A10" s="226" t="s">
        <v>55</v>
      </c>
      <c r="B10" s="227">
        <v>305.9</v>
      </c>
      <c r="C10" s="213">
        <f>14+2366</f>
        <v>2380</v>
      </c>
      <c r="D10" s="199">
        <f t="shared" si="0"/>
        <v>12.8529411764706</v>
      </c>
    </row>
    <row r="11" ht="15.6" customHeight="1" spans="1:4">
      <c r="A11" s="226" t="s">
        <v>56</v>
      </c>
      <c r="B11" s="227">
        <v>1632.4</v>
      </c>
      <c r="C11" s="213">
        <f>2265+1164</f>
        <v>3429</v>
      </c>
      <c r="D11" s="199">
        <f t="shared" si="0"/>
        <v>47.6057159521727</v>
      </c>
    </row>
    <row r="12" ht="15.6" customHeight="1" spans="1:4">
      <c r="A12" s="226" t="s">
        <v>57</v>
      </c>
      <c r="B12" s="227">
        <v>35039.6</v>
      </c>
      <c r="C12" s="213">
        <f>13718+11613+946</f>
        <v>26277</v>
      </c>
      <c r="D12" s="199">
        <f t="shared" si="0"/>
        <v>133.347033527419</v>
      </c>
    </row>
    <row r="13" ht="15.6" customHeight="1" spans="1:4">
      <c r="A13" s="226" t="s">
        <v>58</v>
      </c>
      <c r="B13" s="227">
        <v>32264.7</v>
      </c>
      <c r="C13" s="213">
        <f>17972+14322</f>
        <v>32294</v>
      </c>
      <c r="D13" s="199">
        <f t="shared" si="0"/>
        <v>99.9092710720258</v>
      </c>
    </row>
    <row r="14" ht="15.6" customHeight="1" spans="1:4">
      <c r="A14" s="226" t="s">
        <v>59</v>
      </c>
      <c r="B14" s="227">
        <v>2721.2</v>
      </c>
      <c r="C14" s="213">
        <v>488</v>
      </c>
      <c r="D14" s="199">
        <f t="shared" si="0"/>
        <v>557.622950819672</v>
      </c>
    </row>
    <row r="15" ht="15.6" customHeight="1" spans="1:4">
      <c r="A15" s="226" t="s">
        <v>60</v>
      </c>
      <c r="B15" s="227">
        <v>2549.6</v>
      </c>
      <c r="C15" s="213">
        <v>2419</v>
      </c>
      <c r="D15" s="199">
        <f t="shared" si="0"/>
        <v>105.398925175692</v>
      </c>
    </row>
    <row r="16" ht="15.6" customHeight="1" spans="1:4">
      <c r="A16" s="226" t="s">
        <v>61</v>
      </c>
      <c r="B16" s="227">
        <v>10449.2</v>
      </c>
      <c r="C16" s="213">
        <f>13180+5228+126</f>
        <v>18534</v>
      </c>
      <c r="D16" s="199">
        <f t="shared" si="0"/>
        <v>56.3785475342614</v>
      </c>
    </row>
    <row r="17" ht="15.6" customHeight="1" spans="1:4">
      <c r="A17" s="226" t="s">
        <v>62</v>
      </c>
      <c r="B17" s="227">
        <v>1093.6</v>
      </c>
      <c r="C17" s="213">
        <v>924</v>
      </c>
      <c r="D17" s="199">
        <f t="shared" si="0"/>
        <v>118.354978354978</v>
      </c>
    </row>
    <row r="18" ht="15.6" customHeight="1" spans="1:4">
      <c r="A18" s="226" t="s">
        <v>63</v>
      </c>
      <c r="B18" s="227">
        <v>10879.3</v>
      </c>
      <c r="C18" s="213">
        <v>8715</v>
      </c>
      <c r="D18" s="199">
        <f t="shared" si="0"/>
        <v>124.834193918531</v>
      </c>
    </row>
    <row r="19" ht="15.6" customHeight="1" spans="1:4">
      <c r="A19" s="226" t="s">
        <v>64</v>
      </c>
      <c r="B19" s="227">
        <v>288</v>
      </c>
      <c r="C19" s="213">
        <f>467+247</f>
        <v>714</v>
      </c>
      <c r="D19" s="199">
        <f t="shared" si="0"/>
        <v>40.3361344537815</v>
      </c>
    </row>
    <row r="20" ht="15.6" customHeight="1" spans="1:4">
      <c r="A20" s="226" t="s">
        <v>65</v>
      </c>
      <c r="B20" s="227"/>
      <c r="C20" s="213"/>
      <c r="D20" s="199"/>
    </row>
    <row r="21" ht="15.6" customHeight="1" spans="1:4">
      <c r="A21" s="226" t="s">
        <v>66</v>
      </c>
      <c r="B21" s="227"/>
      <c r="C21" s="213"/>
      <c r="D21" s="199"/>
    </row>
    <row r="22" ht="15.6" customHeight="1" spans="1:4">
      <c r="A22" s="226" t="s">
        <v>67</v>
      </c>
      <c r="B22" s="227">
        <v>951.1</v>
      </c>
      <c r="C22" s="213">
        <f>5+675</f>
        <v>680</v>
      </c>
      <c r="D22" s="199">
        <f t="shared" si="0"/>
        <v>139.867647058824</v>
      </c>
    </row>
    <row r="23" ht="15.6" customHeight="1" spans="1:4">
      <c r="A23" s="226" t="s">
        <v>68</v>
      </c>
      <c r="B23" s="227">
        <v>1959.8</v>
      </c>
      <c r="C23" s="213">
        <f>514+1797</f>
        <v>2311</v>
      </c>
      <c r="D23" s="199">
        <f t="shared" si="0"/>
        <v>84.8031155344007</v>
      </c>
    </row>
    <row r="24" ht="15.6" customHeight="1" spans="1:4">
      <c r="A24" s="226" t="s">
        <v>69</v>
      </c>
      <c r="B24" s="227">
        <v>339.8</v>
      </c>
      <c r="C24" s="213">
        <v>96</v>
      </c>
      <c r="D24" s="199">
        <f t="shared" si="0"/>
        <v>353.958333333333</v>
      </c>
    </row>
    <row r="25" ht="15.6" customHeight="1" spans="1:4">
      <c r="A25" s="226" t="s">
        <v>70</v>
      </c>
      <c r="B25" s="227">
        <v>500</v>
      </c>
      <c r="C25" s="213">
        <v>1500</v>
      </c>
      <c r="D25" s="199">
        <f t="shared" si="0"/>
        <v>33.3333333333333</v>
      </c>
    </row>
    <row r="26" ht="15.6" customHeight="1" spans="1:4">
      <c r="A26" s="226" t="s">
        <v>71</v>
      </c>
      <c r="B26" s="227">
        <v>11847.5</v>
      </c>
      <c r="C26" s="213">
        <v>9194</v>
      </c>
      <c r="D26" s="199">
        <f t="shared" si="0"/>
        <v>128.86121383511</v>
      </c>
    </row>
    <row r="27" ht="15.6" customHeight="1" spans="1:4">
      <c r="A27" s="226" t="s">
        <v>72</v>
      </c>
      <c r="B27" s="227">
        <v>6410</v>
      </c>
      <c r="C27" s="213">
        <v>2633</v>
      </c>
      <c r="D27" s="199">
        <f t="shared" si="0"/>
        <v>243.448537789594</v>
      </c>
    </row>
    <row r="28" ht="15.6" customHeight="1" spans="1:4">
      <c r="A28" s="226" t="s">
        <v>73</v>
      </c>
      <c r="B28" s="227">
        <v>70</v>
      </c>
      <c r="C28" s="213"/>
      <c r="D28" s="199"/>
    </row>
    <row r="29" ht="15.6" customHeight="1" spans="1:4">
      <c r="A29" s="217" t="s">
        <v>74</v>
      </c>
      <c r="B29" s="227">
        <f>SUM(B5:B28)</f>
        <v>192791.3</v>
      </c>
      <c r="C29" s="213">
        <f>SUM(C5:C28)</f>
        <v>187974</v>
      </c>
      <c r="D29" s="199">
        <f t="shared" si="0"/>
        <v>102.562748039623</v>
      </c>
    </row>
    <row r="30" ht="15.6" customHeight="1" spans="1:4">
      <c r="A30" s="209" t="s">
        <v>75</v>
      </c>
      <c r="B30" s="227"/>
      <c r="C30" s="228"/>
      <c r="D30" s="199"/>
    </row>
    <row r="31" ht="15.6" customHeight="1" spans="1:4">
      <c r="A31" s="209" t="s">
        <v>76</v>
      </c>
      <c r="B31" s="227">
        <f>+B32</f>
        <v>12184</v>
      </c>
      <c r="C31" s="227">
        <f>+C32</f>
        <v>10258</v>
      </c>
      <c r="D31" s="199">
        <f t="shared" si="0"/>
        <v>118.775589783584</v>
      </c>
    </row>
    <row r="32" ht="15.6" customHeight="1" spans="1:4">
      <c r="A32" s="211" t="s">
        <v>77</v>
      </c>
      <c r="B32" s="229">
        <f>SUM(B33:B35)</f>
        <v>12184</v>
      </c>
      <c r="C32" s="229">
        <f>SUM(C33:C35)</f>
        <v>10258</v>
      </c>
      <c r="D32" s="199">
        <f t="shared" si="0"/>
        <v>118.775589783584</v>
      </c>
    </row>
    <row r="33" ht="15.6" customHeight="1" spans="1:4">
      <c r="A33" s="211" t="s">
        <v>78</v>
      </c>
      <c r="B33" s="229"/>
      <c r="C33" s="228"/>
      <c r="D33" s="199"/>
    </row>
    <row r="34" ht="15.6" customHeight="1" spans="1:4">
      <c r="A34" s="212" t="s">
        <v>79</v>
      </c>
      <c r="B34" s="212">
        <v>12184</v>
      </c>
      <c r="C34" s="213">
        <v>10258</v>
      </c>
      <c r="D34" s="199">
        <f t="shared" si="0"/>
        <v>118.775589783584</v>
      </c>
    </row>
    <row r="35" ht="15.6" customHeight="1" spans="1:4">
      <c r="A35" s="212" t="s">
        <v>80</v>
      </c>
      <c r="B35" s="216"/>
      <c r="C35" s="228"/>
      <c r="D35" s="199"/>
    </row>
    <row r="36" spans="1:4">
      <c r="A36" s="211" t="s">
        <v>81</v>
      </c>
      <c r="B36" s="216"/>
      <c r="C36" s="214"/>
      <c r="D36" s="199"/>
    </row>
    <row r="37" spans="1:4">
      <c r="A37" s="214" t="s">
        <v>82</v>
      </c>
      <c r="B37" s="216"/>
      <c r="C37" s="214"/>
      <c r="D37" s="199"/>
    </row>
    <row r="38" spans="1:4">
      <c r="A38" s="212" t="s">
        <v>83</v>
      </c>
      <c r="B38" s="216"/>
      <c r="C38" s="214"/>
      <c r="D38" s="199"/>
    </row>
    <row r="39" spans="1:4">
      <c r="A39" s="211" t="s">
        <v>84</v>
      </c>
      <c r="B39" s="216"/>
      <c r="C39" s="214"/>
      <c r="D39" s="199"/>
    </row>
    <row r="40" spans="1:4">
      <c r="A40" s="215" t="s">
        <v>85</v>
      </c>
      <c r="B40" s="216"/>
      <c r="C40" s="214"/>
      <c r="D40" s="199"/>
    </row>
    <row r="41" spans="1:4">
      <c r="A41" s="215" t="s">
        <v>86</v>
      </c>
      <c r="B41" s="216"/>
      <c r="C41" s="214"/>
      <c r="D41" s="199"/>
    </row>
    <row r="42" spans="1:4">
      <c r="A42" s="215" t="s">
        <v>87</v>
      </c>
      <c r="B42" s="216"/>
      <c r="C42" s="214"/>
      <c r="D42" s="199"/>
    </row>
    <row r="43" spans="1:4">
      <c r="A43" s="215" t="s">
        <v>88</v>
      </c>
      <c r="B43" s="216"/>
      <c r="C43" s="214"/>
      <c r="D43" s="199"/>
    </row>
    <row r="44" spans="1:4">
      <c r="A44" s="216" t="s">
        <v>89</v>
      </c>
      <c r="B44" s="216"/>
      <c r="C44" s="214"/>
      <c r="D44" s="199"/>
    </row>
    <row r="45" spans="1:4">
      <c r="A45" s="217" t="s">
        <v>90</v>
      </c>
      <c r="B45" s="227">
        <f>+B29+B30+B31</f>
        <v>204975.3</v>
      </c>
      <c r="C45" s="227">
        <f>+C29+C30+C31</f>
        <v>198232</v>
      </c>
      <c r="D45" s="199">
        <f t="shared" si="0"/>
        <v>103.401721215545</v>
      </c>
    </row>
  </sheetData>
  <mergeCells count="1">
    <mergeCell ref="A2:D2"/>
  </mergeCells>
  <printOptions horizontalCentered="1"/>
  <pageMargins left="0.707638888888889" right="0.707638888888889" top="0.747916666666667" bottom="0.747916666666667" header="0.313888888888889" footer="0.313888888888889"/>
  <pageSetup paperSize="9" scale="88" orientation="portrait"/>
  <headerFooter>
    <oddFooter>&amp;C附表1-2</oddFooter>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65"/>
  <sheetViews>
    <sheetView zoomScale="115" zoomScaleNormal="115" topLeftCell="A61" workbookViewId="0">
      <selection activeCell="C10" sqref="C10"/>
    </sheetView>
  </sheetViews>
  <sheetFormatPr defaultColWidth="9" defaultRowHeight="15.75" outlineLevelCol="3"/>
  <cols>
    <col min="1" max="1" width="37.375" style="14" customWidth="1"/>
    <col min="2" max="2" width="13.8" style="15" customWidth="1"/>
    <col min="3" max="3" width="13.8" style="14" customWidth="1"/>
    <col min="4" max="4" width="13.875" style="14" customWidth="1"/>
    <col min="5" max="16384" width="9" style="14"/>
  </cols>
  <sheetData>
    <row r="1" ht="19.35" customHeight="1" spans="1:1">
      <c r="A1" s="14" t="s">
        <v>1465</v>
      </c>
    </row>
    <row r="2" ht="26.45" customHeight="1" spans="1:4">
      <c r="A2" s="16" t="s">
        <v>1466</v>
      </c>
      <c r="B2" s="16"/>
      <c r="C2" s="16"/>
      <c r="D2" s="16"/>
    </row>
    <row r="3" ht="17.45" customHeight="1" spans="1:4">
      <c r="A3" s="17"/>
      <c r="B3" s="18"/>
      <c r="C3" s="19"/>
      <c r="D3" s="20" t="s">
        <v>1117</v>
      </c>
    </row>
    <row r="4" ht="37.5" customHeight="1" spans="1:4">
      <c r="A4" s="21" t="s">
        <v>1467</v>
      </c>
      <c r="B4" s="22" t="s">
        <v>4</v>
      </c>
      <c r="C4" s="23" t="s">
        <v>5</v>
      </c>
      <c r="D4" s="23" t="s">
        <v>6</v>
      </c>
    </row>
    <row r="5" ht="20.45" customHeight="1" spans="1:4">
      <c r="A5" s="24" t="s">
        <v>1439</v>
      </c>
      <c r="B5" s="25"/>
      <c r="C5" s="25"/>
      <c r="D5" s="41"/>
    </row>
    <row r="6" ht="20.45" customHeight="1" spans="1:4">
      <c r="A6" s="27" t="s">
        <v>1468</v>
      </c>
      <c r="B6" s="25"/>
      <c r="C6" s="25"/>
      <c r="D6" s="41"/>
    </row>
    <row r="7" ht="20.45" customHeight="1" spans="1:4">
      <c r="A7" s="27" t="s">
        <v>1469</v>
      </c>
      <c r="B7" s="25"/>
      <c r="C7" s="25"/>
      <c r="D7" s="41"/>
    </row>
    <row r="8" ht="20.45" customHeight="1" spans="1:4">
      <c r="A8" s="27" t="s">
        <v>1470</v>
      </c>
      <c r="B8" s="25"/>
      <c r="C8" s="25"/>
      <c r="D8" s="41"/>
    </row>
    <row r="9" ht="20.45" customHeight="1" spans="1:4">
      <c r="A9" s="27" t="s">
        <v>1471</v>
      </c>
      <c r="B9" s="25"/>
      <c r="C9" s="25"/>
      <c r="D9" s="41"/>
    </row>
    <row r="10" ht="20.45" customHeight="1" spans="1:4">
      <c r="A10" s="27" t="s">
        <v>1472</v>
      </c>
      <c r="B10" s="25"/>
      <c r="C10" s="25"/>
      <c r="D10" s="41"/>
    </row>
    <row r="11" ht="20.45" customHeight="1" spans="1:4">
      <c r="A11" s="24" t="s">
        <v>1440</v>
      </c>
      <c r="B11" s="28">
        <f>SUM(B12:B16)</f>
        <v>12400</v>
      </c>
      <c r="C11" s="28">
        <f>SUM(C12:C16)</f>
        <v>12352</v>
      </c>
      <c r="D11" s="26">
        <f t="shared" ref="D11:D65" si="0">IF(C11=0,0,B11*100/C11)</f>
        <v>100.388601036269</v>
      </c>
    </row>
    <row r="12" ht="20.45" customHeight="1" spans="1:4">
      <c r="A12" s="27" t="s">
        <v>1468</v>
      </c>
      <c r="B12" s="28">
        <v>1760</v>
      </c>
      <c r="C12" s="29">
        <v>1752</v>
      </c>
      <c r="D12" s="26">
        <f t="shared" si="0"/>
        <v>100.456621004566</v>
      </c>
    </row>
    <row r="13" ht="20.45" customHeight="1" spans="1:4">
      <c r="A13" s="27" t="s">
        <v>1469</v>
      </c>
      <c r="B13" s="28">
        <v>10357</v>
      </c>
      <c r="C13" s="29">
        <v>9954</v>
      </c>
      <c r="D13" s="26">
        <f t="shared" si="0"/>
        <v>104.048623668877</v>
      </c>
    </row>
    <row r="14" ht="20.45" customHeight="1" spans="1:4">
      <c r="A14" s="27" t="s">
        <v>1470</v>
      </c>
      <c r="B14" s="28">
        <v>280</v>
      </c>
      <c r="C14" s="29">
        <v>246</v>
      </c>
      <c r="D14" s="26">
        <f t="shared" si="0"/>
        <v>113.821138211382</v>
      </c>
    </row>
    <row r="15" ht="20.45" customHeight="1" spans="1:4">
      <c r="A15" s="27" t="s">
        <v>1471</v>
      </c>
      <c r="B15" s="28">
        <v>3</v>
      </c>
      <c r="C15" s="29">
        <v>400</v>
      </c>
      <c r="D15" s="26">
        <f t="shared" si="0"/>
        <v>0.75</v>
      </c>
    </row>
    <row r="16" ht="20.45" customHeight="1" spans="1:4">
      <c r="A16" s="27" t="s">
        <v>1472</v>
      </c>
      <c r="B16" s="28"/>
      <c r="C16" s="29"/>
      <c r="D16" s="26">
        <f t="shared" si="0"/>
        <v>0</v>
      </c>
    </row>
    <row r="17" ht="20.45" customHeight="1" spans="1:4">
      <c r="A17" s="24" t="s">
        <v>1441</v>
      </c>
      <c r="B17" s="28">
        <f>SUM(B18:B22)</f>
        <v>22986</v>
      </c>
      <c r="C17" s="28">
        <f>SUM(C18:C22)</f>
        <v>20165</v>
      </c>
      <c r="D17" s="26">
        <f t="shared" si="0"/>
        <v>113.989585916191</v>
      </c>
    </row>
    <row r="18" ht="20.45" customHeight="1" spans="1:4">
      <c r="A18" s="42" t="s">
        <v>1468</v>
      </c>
      <c r="B18" s="28">
        <v>14196</v>
      </c>
      <c r="C18" s="28">
        <v>14840</v>
      </c>
      <c r="D18" s="26">
        <f t="shared" si="0"/>
        <v>95.6603773584906</v>
      </c>
    </row>
    <row r="19" ht="20.45" customHeight="1" spans="1:4">
      <c r="A19" s="42" t="s">
        <v>1469</v>
      </c>
      <c r="B19" s="28">
        <v>8700</v>
      </c>
      <c r="C19" s="28">
        <v>5080</v>
      </c>
      <c r="D19" s="26">
        <f t="shared" si="0"/>
        <v>171.259842519685</v>
      </c>
    </row>
    <row r="20" ht="20.45" customHeight="1" spans="1:4">
      <c r="A20" s="42" t="s">
        <v>1470</v>
      </c>
      <c r="B20" s="28">
        <v>10</v>
      </c>
      <c r="C20" s="29">
        <v>160</v>
      </c>
      <c r="D20" s="26">
        <f t="shared" si="0"/>
        <v>6.25</v>
      </c>
    </row>
    <row r="21" ht="20.45" customHeight="1" spans="1:4">
      <c r="A21" s="42" t="s">
        <v>1471</v>
      </c>
      <c r="B21" s="28">
        <v>80</v>
      </c>
      <c r="C21" s="29">
        <v>85</v>
      </c>
      <c r="D21" s="26">
        <f t="shared" si="0"/>
        <v>94.1176470588235</v>
      </c>
    </row>
    <row r="22" ht="20.45" customHeight="1" spans="1:4">
      <c r="A22" s="42" t="s">
        <v>1472</v>
      </c>
      <c r="B22" s="28"/>
      <c r="C22" s="29"/>
      <c r="D22" s="26">
        <f t="shared" si="0"/>
        <v>0</v>
      </c>
    </row>
    <row r="23" ht="20.45" customHeight="1" spans="1:4">
      <c r="A23" s="24" t="s">
        <v>1442</v>
      </c>
      <c r="B23" s="28"/>
      <c r="C23" s="29"/>
      <c r="D23" s="26">
        <f t="shared" si="0"/>
        <v>0</v>
      </c>
    </row>
    <row r="24" ht="20.45" customHeight="1" spans="1:4">
      <c r="A24" s="42" t="s">
        <v>1468</v>
      </c>
      <c r="B24" s="28"/>
      <c r="C24" s="29"/>
      <c r="D24" s="26">
        <f t="shared" si="0"/>
        <v>0</v>
      </c>
    </row>
    <row r="25" ht="20.45" customHeight="1" spans="1:4">
      <c r="A25" s="42" t="s">
        <v>1469</v>
      </c>
      <c r="B25" s="28"/>
      <c r="C25" s="29"/>
      <c r="D25" s="26">
        <f t="shared" si="0"/>
        <v>0</v>
      </c>
    </row>
    <row r="26" ht="20.45" customHeight="1" spans="1:4">
      <c r="A26" s="42" t="s">
        <v>1470</v>
      </c>
      <c r="B26" s="28"/>
      <c r="C26" s="29"/>
      <c r="D26" s="26">
        <f t="shared" si="0"/>
        <v>0</v>
      </c>
    </row>
    <row r="27" ht="20.45" customHeight="1" spans="1:4">
      <c r="A27" s="42" t="s">
        <v>1471</v>
      </c>
      <c r="B27" s="28"/>
      <c r="C27" s="29"/>
      <c r="D27" s="26">
        <f t="shared" si="0"/>
        <v>0</v>
      </c>
    </row>
    <row r="28" ht="20.45" customHeight="1" spans="1:4">
      <c r="A28" s="42" t="s">
        <v>1472</v>
      </c>
      <c r="B28" s="28"/>
      <c r="C28" s="29"/>
      <c r="D28" s="26">
        <f t="shared" si="0"/>
        <v>0</v>
      </c>
    </row>
    <row r="29" ht="20.45" customHeight="1" spans="1:4">
      <c r="A29" s="24" t="s">
        <v>1443</v>
      </c>
      <c r="B29" s="28">
        <f>+B30+B36+B42</f>
        <v>27991</v>
      </c>
      <c r="C29" s="28">
        <f>+C30+C36+C42</f>
        <v>25389</v>
      </c>
      <c r="D29" s="26">
        <f t="shared" si="0"/>
        <v>110.248532829178</v>
      </c>
    </row>
    <row r="30" ht="20.45" customHeight="1" spans="1:4">
      <c r="A30" s="33" t="s">
        <v>1473</v>
      </c>
      <c r="B30" s="28">
        <f>SUM(B31:B35)</f>
        <v>27991</v>
      </c>
      <c r="C30" s="28">
        <f>SUM(C31:C35)</f>
        <v>25389</v>
      </c>
      <c r="D30" s="26">
        <f t="shared" si="0"/>
        <v>110.248532829178</v>
      </c>
    </row>
    <row r="31" ht="20.45" customHeight="1" spans="1:4">
      <c r="A31" s="27" t="s">
        <v>1468</v>
      </c>
      <c r="B31" s="28">
        <v>6765</v>
      </c>
      <c r="C31" s="29">
        <v>5676</v>
      </c>
      <c r="D31" s="26">
        <f t="shared" si="0"/>
        <v>119.186046511628</v>
      </c>
    </row>
    <row r="32" ht="20.45" customHeight="1" spans="1:4">
      <c r="A32" s="27" t="s">
        <v>1469</v>
      </c>
      <c r="B32" s="28">
        <v>20746</v>
      </c>
      <c r="C32" s="29">
        <v>19393</v>
      </c>
      <c r="D32" s="26">
        <f t="shared" si="0"/>
        <v>106.976744186047</v>
      </c>
    </row>
    <row r="33" ht="20.45" customHeight="1" spans="1:4">
      <c r="A33" s="27" t="s">
        <v>1470</v>
      </c>
      <c r="B33" s="28">
        <v>480</v>
      </c>
      <c r="C33" s="29">
        <v>320</v>
      </c>
      <c r="D33" s="26">
        <f t="shared" si="0"/>
        <v>150</v>
      </c>
    </row>
    <row r="34" ht="20.45" customHeight="1" spans="1:4">
      <c r="A34" s="27" t="s">
        <v>1471</v>
      </c>
      <c r="B34" s="28"/>
      <c r="C34" s="29"/>
      <c r="D34" s="26">
        <f t="shared" si="0"/>
        <v>0</v>
      </c>
    </row>
    <row r="35" ht="20.45" customHeight="1" spans="1:4">
      <c r="A35" s="27" t="s">
        <v>1472</v>
      </c>
      <c r="B35" s="28"/>
      <c r="C35" s="29"/>
      <c r="D35" s="26">
        <f t="shared" si="0"/>
        <v>0</v>
      </c>
    </row>
    <row r="36" ht="20.45" customHeight="1" spans="1:4">
      <c r="A36" s="35" t="s">
        <v>1445</v>
      </c>
      <c r="B36" s="28"/>
      <c r="C36" s="29"/>
      <c r="D36" s="26">
        <f t="shared" si="0"/>
        <v>0</v>
      </c>
    </row>
    <row r="37" ht="20.45" customHeight="1" spans="1:4">
      <c r="A37" s="27" t="s">
        <v>1468</v>
      </c>
      <c r="B37" s="28"/>
      <c r="C37" s="29"/>
      <c r="D37" s="26">
        <f t="shared" si="0"/>
        <v>0</v>
      </c>
    </row>
    <row r="38" ht="20.45" customHeight="1" spans="1:4">
      <c r="A38" s="27" t="s">
        <v>1469</v>
      </c>
      <c r="B38" s="28"/>
      <c r="C38" s="29"/>
      <c r="D38" s="26">
        <f t="shared" si="0"/>
        <v>0</v>
      </c>
    </row>
    <row r="39" ht="20.45" customHeight="1" spans="1:4">
      <c r="A39" s="27" t="s">
        <v>1470</v>
      </c>
      <c r="B39" s="28"/>
      <c r="C39" s="29"/>
      <c r="D39" s="26">
        <f t="shared" si="0"/>
        <v>0</v>
      </c>
    </row>
    <row r="40" ht="20.45" customHeight="1" spans="1:4">
      <c r="A40" s="27" t="s">
        <v>1471</v>
      </c>
      <c r="B40" s="28"/>
      <c r="C40" s="29"/>
      <c r="D40" s="26">
        <f t="shared" si="0"/>
        <v>0</v>
      </c>
    </row>
    <row r="41" ht="20.45" customHeight="1" spans="1:4">
      <c r="A41" s="27" t="s">
        <v>1472</v>
      </c>
      <c r="B41" s="28"/>
      <c r="C41" s="29"/>
      <c r="D41" s="26">
        <f t="shared" si="0"/>
        <v>0</v>
      </c>
    </row>
    <row r="42" ht="20.45" customHeight="1" spans="1:4">
      <c r="A42" s="33" t="s">
        <v>1474</v>
      </c>
      <c r="B42" s="28"/>
      <c r="C42" s="29"/>
      <c r="D42" s="26">
        <f t="shared" si="0"/>
        <v>0</v>
      </c>
    </row>
    <row r="43" ht="20.45" customHeight="1" spans="1:4">
      <c r="A43" s="33" t="s">
        <v>1468</v>
      </c>
      <c r="B43" s="28"/>
      <c r="C43" s="29"/>
      <c r="D43" s="26">
        <f t="shared" si="0"/>
        <v>0</v>
      </c>
    </row>
    <row r="44" ht="20.45" customHeight="1" spans="1:4">
      <c r="A44" s="33" t="s">
        <v>1469</v>
      </c>
      <c r="B44" s="28"/>
      <c r="C44" s="29"/>
      <c r="D44" s="26">
        <f t="shared" si="0"/>
        <v>0</v>
      </c>
    </row>
    <row r="45" ht="20.45" customHeight="1" spans="1:4">
      <c r="A45" s="33" t="s">
        <v>1470</v>
      </c>
      <c r="B45" s="28"/>
      <c r="C45" s="29"/>
      <c r="D45" s="26">
        <f t="shared" si="0"/>
        <v>0</v>
      </c>
    </row>
    <row r="46" ht="20.45" customHeight="1" spans="1:4">
      <c r="A46" s="37" t="s">
        <v>1471</v>
      </c>
      <c r="B46" s="28"/>
      <c r="C46" s="29"/>
      <c r="D46" s="26">
        <f t="shared" si="0"/>
        <v>0</v>
      </c>
    </row>
    <row r="47" ht="20.45" customHeight="1" spans="1:4">
      <c r="A47" s="37" t="s">
        <v>1472</v>
      </c>
      <c r="B47" s="28"/>
      <c r="C47" s="29"/>
      <c r="D47" s="26">
        <f t="shared" si="0"/>
        <v>0</v>
      </c>
    </row>
    <row r="48" ht="20.45" customHeight="1" spans="1:4">
      <c r="A48" s="24" t="s">
        <v>1447</v>
      </c>
      <c r="B48" s="28"/>
      <c r="C48" s="29"/>
      <c r="D48" s="26">
        <f t="shared" si="0"/>
        <v>0</v>
      </c>
    </row>
    <row r="49" ht="20.45" customHeight="1" spans="1:4">
      <c r="A49" s="27" t="s">
        <v>1468</v>
      </c>
      <c r="B49" s="28"/>
      <c r="C49" s="29"/>
      <c r="D49" s="26">
        <f t="shared" si="0"/>
        <v>0</v>
      </c>
    </row>
    <row r="50" ht="20.45" customHeight="1" spans="1:4">
      <c r="A50" s="27" t="s">
        <v>1469</v>
      </c>
      <c r="B50" s="28"/>
      <c r="C50" s="29"/>
      <c r="D50" s="26">
        <f t="shared" si="0"/>
        <v>0</v>
      </c>
    </row>
    <row r="51" ht="20.45" customHeight="1" spans="1:4">
      <c r="A51" s="27" t="s">
        <v>1470</v>
      </c>
      <c r="B51" s="28"/>
      <c r="C51" s="29"/>
      <c r="D51" s="26">
        <f t="shared" si="0"/>
        <v>0</v>
      </c>
    </row>
    <row r="52" ht="20.45" customHeight="1" spans="1:4">
      <c r="A52" s="27" t="s">
        <v>1471</v>
      </c>
      <c r="B52" s="28"/>
      <c r="C52" s="29"/>
      <c r="D52" s="26">
        <f t="shared" si="0"/>
        <v>0</v>
      </c>
    </row>
    <row r="53" ht="20.45" customHeight="1" spans="1:4">
      <c r="A53" s="27" t="s">
        <v>1472</v>
      </c>
      <c r="B53" s="28"/>
      <c r="C53" s="29"/>
      <c r="D53" s="26">
        <f t="shared" si="0"/>
        <v>0</v>
      </c>
    </row>
    <row r="54" ht="20.45" customHeight="1" spans="1:4">
      <c r="A54" s="24" t="s">
        <v>1448</v>
      </c>
      <c r="B54" s="28"/>
      <c r="C54" s="29"/>
      <c r="D54" s="26">
        <f t="shared" si="0"/>
        <v>0</v>
      </c>
    </row>
    <row r="55" ht="20.45" customHeight="1" spans="1:4">
      <c r="A55" s="27" t="s">
        <v>1468</v>
      </c>
      <c r="B55" s="28"/>
      <c r="C55" s="29"/>
      <c r="D55" s="26">
        <f t="shared" si="0"/>
        <v>0</v>
      </c>
    </row>
    <row r="56" ht="20.45" customHeight="1" spans="1:4">
      <c r="A56" s="27" t="s">
        <v>1469</v>
      </c>
      <c r="B56" s="28"/>
      <c r="C56" s="29"/>
      <c r="D56" s="26">
        <f t="shared" si="0"/>
        <v>0</v>
      </c>
    </row>
    <row r="57" ht="20.45" customHeight="1" spans="1:4">
      <c r="A57" s="27" t="s">
        <v>1470</v>
      </c>
      <c r="B57" s="28"/>
      <c r="C57" s="29"/>
      <c r="D57" s="26">
        <f t="shared" si="0"/>
        <v>0</v>
      </c>
    </row>
    <row r="58" ht="20.45" customHeight="1" spans="1:4">
      <c r="A58" s="27" t="s">
        <v>1471</v>
      </c>
      <c r="B58" s="28"/>
      <c r="C58" s="29"/>
      <c r="D58" s="26">
        <f t="shared" si="0"/>
        <v>0</v>
      </c>
    </row>
    <row r="59" ht="20.45" customHeight="1" spans="1:4">
      <c r="A59" s="27" t="s">
        <v>1472</v>
      </c>
      <c r="B59" s="28"/>
      <c r="C59" s="29"/>
      <c r="D59" s="26">
        <f t="shared" si="0"/>
        <v>0</v>
      </c>
    </row>
    <row r="60" ht="20.45" customHeight="1" spans="1:4">
      <c r="A60" s="24" t="s">
        <v>1449</v>
      </c>
      <c r="B60" s="28"/>
      <c r="C60" s="29"/>
      <c r="D60" s="26">
        <f t="shared" si="0"/>
        <v>0</v>
      </c>
    </row>
    <row r="61" ht="20.45" customHeight="1" spans="1:4">
      <c r="A61" s="27" t="s">
        <v>1468</v>
      </c>
      <c r="B61" s="28"/>
      <c r="C61" s="29"/>
      <c r="D61" s="26">
        <f t="shared" si="0"/>
        <v>0</v>
      </c>
    </row>
    <row r="62" ht="20.45" customHeight="1" spans="1:4">
      <c r="A62" s="27" t="s">
        <v>1469</v>
      </c>
      <c r="B62" s="28"/>
      <c r="C62" s="29"/>
      <c r="D62" s="26">
        <f t="shared" si="0"/>
        <v>0</v>
      </c>
    </row>
    <row r="63" ht="20.45" customHeight="1" spans="1:4">
      <c r="A63" s="27" t="s">
        <v>1470</v>
      </c>
      <c r="B63" s="28"/>
      <c r="C63" s="29"/>
      <c r="D63" s="26">
        <f t="shared" si="0"/>
        <v>0</v>
      </c>
    </row>
    <row r="64" ht="20.45" customHeight="1" spans="1:4">
      <c r="A64" s="27" t="s">
        <v>1471</v>
      </c>
      <c r="B64" s="28"/>
      <c r="C64" s="29"/>
      <c r="D64" s="26">
        <f t="shared" si="0"/>
        <v>0</v>
      </c>
    </row>
    <row r="65" ht="20.45" customHeight="1" spans="1:4">
      <c r="A65" s="27" t="s">
        <v>1472</v>
      </c>
      <c r="B65" s="43"/>
      <c r="C65" s="44"/>
      <c r="D65" s="45">
        <f t="shared" si="0"/>
        <v>0</v>
      </c>
    </row>
  </sheetData>
  <mergeCells count="1">
    <mergeCell ref="A2:D2"/>
  </mergeCells>
  <conditionalFormatting sqref="A5:A16 A31:A35 A37:A41 A49:A53 A55:A59 A61:A65">
    <cfRule type="expression" dxfId="0" priority="1" stopIfTrue="1">
      <formula>"len($A:$A)=3"</formula>
    </cfRule>
  </conditionalFormatting>
  <pageMargins left="0.707638888888889" right="0.707638888888889" top="0.747916666666667" bottom="0.747916666666667" header="0.313888888888889" footer="0.313888888888889"/>
  <pageSetup paperSize="9" scale="87" fitToHeight="0" orientation="portrait"/>
  <headerFooter>
    <oddFooter>&amp;C附表1-20</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51"/>
  <sheetViews>
    <sheetView topLeftCell="A38" workbookViewId="0">
      <selection activeCell="G17" sqref="G17"/>
    </sheetView>
  </sheetViews>
  <sheetFormatPr defaultColWidth="9" defaultRowHeight="15.75" outlineLevelCol="3"/>
  <cols>
    <col min="1" max="1" width="50.625" style="14" customWidth="1"/>
    <col min="2" max="2" width="13.5" style="15" customWidth="1"/>
    <col min="3" max="4" width="13.5" style="14" customWidth="1"/>
    <col min="5" max="16384" width="9" style="14"/>
  </cols>
  <sheetData>
    <row r="1" s="14" customFormat="1" ht="19.35" customHeight="1" spans="1:2">
      <c r="A1" s="14" t="s">
        <v>1475</v>
      </c>
      <c r="B1" s="15"/>
    </row>
    <row r="2" ht="26.45" customHeight="1" spans="1:4">
      <c r="A2" s="16" t="s">
        <v>1476</v>
      </c>
      <c r="B2" s="16"/>
      <c r="C2" s="16"/>
      <c r="D2" s="16"/>
    </row>
    <row r="3" ht="17.45" customHeight="1" spans="1:4">
      <c r="A3" s="17"/>
      <c r="B3" s="18"/>
      <c r="C3" s="19"/>
      <c r="D3" s="20" t="s">
        <v>1117</v>
      </c>
    </row>
    <row r="4" ht="32.25" customHeight="1" spans="1:4">
      <c r="A4" s="21" t="s">
        <v>1467</v>
      </c>
      <c r="B4" s="22" t="s">
        <v>4</v>
      </c>
      <c r="C4" s="23" t="s">
        <v>5</v>
      </c>
      <c r="D4" s="23" t="s">
        <v>6</v>
      </c>
    </row>
    <row r="5" ht="22.9" customHeight="1" spans="1:4">
      <c r="A5" s="24" t="s">
        <v>1453</v>
      </c>
      <c r="B5" s="25"/>
      <c r="C5" s="25"/>
      <c r="D5" s="26">
        <f t="shared" ref="D5:D51" si="0">IF(C5=0,0,B5*100/C5)</f>
        <v>0</v>
      </c>
    </row>
    <row r="6" ht="22.9" customHeight="1" spans="1:4">
      <c r="A6" s="27" t="s">
        <v>1477</v>
      </c>
      <c r="B6" s="25"/>
      <c r="C6" s="25"/>
      <c r="D6" s="26">
        <f t="shared" si="0"/>
        <v>0</v>
      </c>
    </row>
    <row r="7" ht="22.9" customHeight="1" spans="1:4">
      <c r="A7" s="27" t="s">
        <v>1478</v>
      </c>
      <c r="B7" s="25"/>
      <c r="C7" s="25"/>
      <c r="D7" s="26">
        <f t="shared" si="0"/>
        <v>0</v>
      </c>
    </row>
    <row r="8" ht="22.9" customHeight="1" spans="1:4">
      <c r="A8" s="27" t="s">
        <v>1479</v>
      </c>
      <c r="B8" s="25"/>
      <c r="C8" s="25"/>
      <c r="D8" s="26">
        <f t="shared" si="0"/>
        <v>0</v>
      </c>
    </row>
    <row r="9" ht="22.9" customHeight="1" spans="1:4">
      <c r="A9" s="27" t="s">
        <v>1480</v>
      </c>
      <c r="B9" s="25"/>
      <c r="C9" s="25"/>
      <c r="D9" s="26">
        <f t="shared" si="0"/>
        <v>0</v>
      </c>
    </row>
    <row r="10" ht="22.9" customHeight="1" spans="1:4">
      <c r="A10" s="24" t="s">
        <v>1454</v>
      </c>
      <c r="B10" s="28">
        <v>9844</v>
      </c>
      <c r="C10" s="29">
        <v>9339</v>
      </c>
      <c r="D10" s="26">
        <f t="shared" si="0"/>
        <v>105.407431202484</v>
      </c>
    </row>
    <row r="11" ht="22.9" customHeight="1" spans="1:4">
      <c r="A11" s="30" t="s">
        <v>1481</v>
      </c>
      <c r="B11" s="28">
        <v>9359</v>
      </c>
      <c r="C11" s="29">
        <v>8889</v>
      </c>
      <c r="D11" s="26">
        <f t="shared" si="0"/>
        <v>105.287433907076</v>
      </c>
    </row>
    <row r="12" ht="22.9" customHeight="1" spans="1:4">
      <c r="A12" s="30" t="s">
        <v>1482</v>
      </c>
      <c r="B12" s="28"/>
      <c r="C12" s="29"/>
      <c r="D12" s="26">
        <f t="shared" si="0"/>
        <v>0</v>
      </c>
    </row>
    <row r="13" ht="22.9" customHeight="1" spans="1:4">
      <c r="A13" s="30" t="s">
        <v>1483</v>
      </c>
      <c r="B13" s="28">
        <v>484</v>
      </c>
      <c r="C13" s="29">
        <v>449</v>
      </c>
      <c r="D13" s="26">
        <f t="shared" si="0"/>
        <v>107.795100222717</v>
      </c>
    </row>
    <row r="14" ht="22.9" customHeight="1" spans="1:4">
      <c r="A14" s="30" t="s">
        <v>1484</v>
      </c>
      <c r="B14" s="28">
        <v>1</v>
      </c>
      <c r="C14" s="29">
        <v>1</v>
      </c>
      <c r="D14" s="26">
        <f t="shared" si="0"/>
        <v>100</v>
      </c>
    </row>
    <row r="15" ht="22.9" customHeight="1" spans="1:4">
      <c r="A15" s="24" t="s">
        <v>1455</v>
      </c>
      <c r="B15" s="28">
        <v>22939</v>
      </c>
      <c r="C15" s="29">
        <v>20165</v>
      </c>
      <c r="D15" s="26">
        <f t="shared" si="0"/>
        <v>113.75650880238</v>
      </c>
    </row>
    <row r="16" ht="22.9" customHeight="1" spans="1:4">
      <c r="A16" s="31" t="s">
        <v>1485</v>
      </c>
      <c r="B16" s="28">
        <v>22239</v>
      </c>
      <c r="C16" s="29">
        <v>20095</v>
      </c>
      <c r="D16" s="26">
        <f t="shared" si="0"/>
        <v>110.669320726549</v>
      </c>
    </row>
    <row r="17" ht="22.9" customHeight="1" spans="1:4">
      <c r="A17" s="31" t="s">
        <v>1486</v>
      </c>
      <c r="B17" s="28">
        <v>700</v>
      </c>
      <c r="C17" s="29">
        <v>70</v>
      </c>
      <c r="D17" s="26">
        <f t="shared" si="0"/>
        <v>1000</v>
      </c>
    </row>
    <row r="18" ht="22.9" customHeight="1" spans="1:4">
      <c r="A18" s="24" t="s">
        <v>1456</v>
      </c>
      <c r="B18" s="28"/>
      <c r="C18" s="29"/>
      <c r="D18" s="26">
        <f t="shared" si="0"/>
        <v>0</v>
      </c>
    </row>
    <row r="19" ht="22.9" customHeight="1" spans="1:4">
      <c r="A19" s="32" t="s">
        <v>1487</v>
      </c>
      <c r="B19" s="28"/>
      <c r="C19" s="29"/>
      <c r="D19" s="26">
        <f t="shared" si="0"/>
        <v>0</v>
      </c>
    </row>
    <row r="20" ht="22.9" customHeight="1" spans="1:4">
      <c r="A20" s="32" t="s">
        <v>1488</v>
      </c>
      <c r="B20" s="28"/>
      <c r="C20" s="29"/>
      <c r="D20" s="26">
        <f t="shared" si="0"/>
        <v>0</v>
      </c>
    </row>
    <row r="21" ht="22.9" customHeight="1" spans="1:4">
      <c r="A21" s="32" t="s">
        <v>1489</v>
      </c>
      <c r="B21" s="28"/>
      <c r="C21" s="29"/>
      <c r="D21" s="26">
        <f t="shared" si="0"/>
        <v>0</v>
      </c>
    </row>
    <row r="22" ht="22.9" customHeight="1" spans="1:4">
      <c r="A22" s="24" t="s">
        <v>1457</v>
      </c>
      <c r="B22" s="28"/>
      <c r="C22" s="29"/>
      <c r="D22" s="26">
        <f t="shared" si="0"/>
        <v>0</v>
      </c>
    </row>
    <row r="23" ht="22.9" customHeight="1" spans="1:4">
      <c r="A23" s="33" t="s">
        <v>1458</v>
      </c>
      <c r="B23" s="28">
        <v>26940</v>
      </c>
      <c r="C23" s="29">
        <v>24132</v>
      </c>
      <c r="D23" s="26">
        <f t="shared" si="0"/>
        <v>111.63600198906</v>
      </c>
    </row>
    <row r="24" ht="22.9" customHeight="1" spans="1:4">
      <c r="A24" s="34" t="s">
        <v>1490</v>
      </c>
      <c r="B24" s="28">
        <v>25169</v>
      </c>
      <c r="C24" s="29">
        <v>20845</v>
      </c>
      <c r="D24" s="26">
        <f t="shared" si="0"/>
        <v>120.743583593188</v>
      </c>
    </row>
    <row r="25" ht="22.9" customHeight="1" spans="1:4">
      <c r="A25" s="34" t="s">
        <v>1491</v>
      </c>
      <c r="B25" s="28">
        <v>1771</v>
      </c>
      <c r="C25" s="29">
        <v>1277</v>
      </c>
      <c r="D25" s="26">
        <f t="shared" si="0"/>
        <v>138.68441660141</v>
      </c>
    </row>
    <row r="26" ht="22.9" customHeight="1" spans="1:4">
      <c r="A26" s="34" t="s">
        <v>1492</v>
      </c>
      <c r="B26" s="28"/>
      <c r="C26" s="29">
        <v>2010</v>
      </c>
      <c r="D26" s="26">
        <f t="shared" si="0"/>
        <v>0</v>
      </c>
    </row>
    <row r="27" ht="22.9" customHeight="1" spans="1:4">
      <c r="A27" s="35" t="s">
        <v>1459</v>
      </c>
      <c r="B27" s="28"/>
      <c r="C27" s="29"/>
      <c r="D27" s="26">
        <f t="shared" si="0"/>
        <v>0</v>
      </c>
    </row>
    <row r="28" ht="22.9" customHeight="1" spans="1:4">
      <c r="A28" s="36" t="s">
        <v>1493</v>
      </c>
      <c r="B28" s="28"/>
      <c r="C28" s="29"/>
      <c r="D28" s="26">
        <f t="shared" si="0"/>
        <v>0</v>
      </c>
    </row>
    <row r="29" ht="22.9" customHeight="1" spans="1:4">
      <c r="A29" s="36" t="s">
        <v>1491</v>
      </c>
      <c r="B29" s="28"/>
      <c r="C29" s="29"/>
      <c r="D29" s="26">
        <f t="shared" si="0"/>
        <v>0</v>
      </c>
    </row>
    <row r="30" ht="22.9" customHeight="1" spans="1:4">
      <c r="A30" s="36" t="s">
        <v>1494</v>
      </c>
      <c r="B30" s="28"/>
      <c r="C30" s="29"/>
      <c r="D30" s="26">
        <f t="shared" si="0"/>
        <v>0</v>
      </c>
    </row>
    <row r="31" ht="22.9" customHeight="1" spans="1:4">
      <c r="A31" s="33" t="s">
        <v>1460</v>
      </c>
      <c r="B31" s="28"/>
      <c r="C31" s="29"/>
      <c r="D31" s="26">
        <f t="shared" si="0"/>
        <v>0</v>
      </c>
    </row>
    <row r="32" ht="22.9" customHeight="1" spans="1:4">
      <c r="A32" s="37" t="s">
        <v>1495</v>
      </c>
      <c r="B32" s="28"/>
      <c r="C32" s="29"/>
      <c r="D32" s="26">
        <f t="shared" si="0"/>
        <v>0</v>
      </c>
    </row>
    <row r="33" ht="22.9" customHeight="1" spans="1:4">
      <c r="A33" s="37" t="s">
        <v>1491</v>
      </c>
      <c r="B33" s="28"/>
      <c r="C33" s="29"/>
      <c r="D33" s="26">
        <f t="shared" si="0"/>
        <v>0</v>
      </c>
    </row>
    <row r="34" ht="22.9" customHeight="1" spans="1:4">
      <c r="A34" s="37" t="s">
        <v>1496</v>
      </c>
      <c r="B34" s="28"/>
      <c r="C34" s="29"/>
      <c r="D34" s="26">
        <f t="shared" si="0"/>
        <v>0</v>
      </c>
    </row>
    <row r="35" ht="22.9" customHeight="1" spans="1:4">
      <c r="A35" s="24" t="s">
        <v>1461</v>
      </c>
      <c r="B35" s="28"/>
      <c r="C35" s="29"/>
      <c r="D35" s="26">
        <f t="shared" si="0"/>
        <v>0</v>
      </c>
    </row>
    <row r="36" ht="22.9" customHeight="1" spans="1:4">
      <c r="A36" s="38" t="s">
        <v>1497</v>
      </c>
      <c r="B36" s="28"/>
      <c r="C36" s="29"/>
      <c r="D36" s="26">
        <f t="shared" si="0"/>
        <v>0</v>
      </c>
    </row>
    <row r="37" ht="22.9" customHeight="1" spans="1:4">
      <c r="A37" s="38" t="s">
        <v>1498</v>
      </c>
      <c r="B37" s="28"/>
      <c r="C37" s="29"/>
      <c r="D37" s="26">
        <f t="shared" si="0"/>
        <v>0</v>
      </c>
    </row>
    <row r="38" ht="22.9" customHeight="1" spans="1:4">
      <c r="A38" s="38" t="s">
        <v>1499</v>
      </c>
      <c r="B38" s="28"/>
      <c r="C38" s="29"/>
      <c r="D38" s="26">
        <f t="shared" si="0"/>
        <v>0</v>
      </c>
    </row>
    <row r="39" ht="22.9" customHeight="1" spans="1:4">
      <c r="A39" s="38" t="s">
        <v>1500</v>
      </c>
      <c r="B39" s="28"/>
      <c r="C39" s="29"/>
      <c r="D39" s="26">
        <f t="shared" si="0"/>
        <v>0</v>
      </c>
    </row>
    <row r="40" ht="22.9" customHeight="1" spans="1:4">
      <c r="A40" s="38" t="s">
        <v>1501</v>
      </c>
      <c r="B40" s="28"/>
      <c r="C40" s="29"/>
      <c r="D40" s="26">
        <f t="shared" si="0"/>
        <v>0</v>
      </c>
    </row>
    <row r="41" ht="22.9" customHeight="1" spans="1:4">
      <c r="A41" s="24" t="s">
        <v>1462</v>
      </c>
      <c r="B41" s="28"/>
      <c r="C41" s="29"/>
      <c r="D41" s="26">
        <f t="shared" si="0"/>
        <v>0</v>
      </c>
    </row>
    <row r="42" ht="22.9" customHeight="1" spans="1:4">
      <c r="A42" s="39" t="s">
        <v>1502</v>
      </c>
      <c r="B42" s="28"/>
      <c r="C42" s="29"/>
      <c r="D42" s="26">
        <f t="shared" si="0"/>
        <v>0</v>
      </c>
    </row>
    <row r="43" ht="22.9" customHeight="1" spans="1:4">
      <c r="A43" s="39" t="s">
        <v>1503</v>
      </c>
      <c r="B43" s="28"/>
      <c r="C43" s="29"/>
      <c r="D43" s="26">
        <f t="shared" si="0"/>
        <v>0</v>
      </c>
    </row>
    <row r="44" ht="22.9" customHeight="1" spans="1:4">
      <c r="A44" s="39" t="s">
        <v>1479</v>
      </c>
      <c r="B44" s="28"/>
      <c r="C44" s="29"/>
      <c r="D44" s="26">
        <f t="shared" si="0"/>
        <v>0</v>
      </c>
    </row>
    <row r="45" ht="22.9" customHeight="1" spans="1:4">
      <c r="A45" s="39" t="s">
        <v>1504</v>
      </c>
      <c r="B45" s="28"/>
      <c r="C45" s="29"/>
      <c r="D45" s="26">
        <f t="shared" si="0"/>
        <v>0</v>
      </c>
    </row>
    <row r="46" ht="22.9" customHeight="1" spans="1:4">
      <c r="A46" s="39" t="s">
        <v>1505</v>
      </c>
      <c r="B46" s="28"/>
      <c r="C46" s="29"/>
      <c r="D46" s="26">
        <f t="shared" si="0"/>
        <v>0</v>
      </c>
    </row>
    <row r="47" ht="22.9" customHeight="1" spans="1:4">
      <c r="A47" s="24" t="s">
        <v>1463</v>
      </c>
      <c r="B47" s="28"/>
      <c r="C47" s="29"/>
      <c r="D47" s="26">
        <f t="shared" si="0"/>
        <v>0</v>
      </c>
    </row>
    <row r="48" ht="22.9" customHeight="1" spans="1:4">
      <c r="A48" s="40" t="s">
        <v>1506</v>
      </c>
      <c r="B48" s="28"/>
      <c r="C48" s="29"/>
      <c r="D48" s="26">
        <f t="shared" si="0"/>
        <v>0</v>
      </c>
    </row>
    <row r="49" ht="22.9" customHeight="1" spans="1:4">
      <c r="A49" s="40" t="s">
        <v>1507</v>
      </c>
      <c r="B49" s="28"/>
      <c r="C49" s="29"/>
      <c r="D49" s="26">
        <f t="shared" si="0"/>
        <v>0</v>
      </c>
    </row>
    <row r="50" ht="22.9" customHeight="1" spans="1:4">
      <c r="A50" s="40" t="s">
        <v>1508</v>
      </c>
      <c r="B50" s="28"/>
      <c r="C50" s="29"/>
      <c r="D50" s="26">
        <f t="shared" si="0"/>
        <v>0</v>
      </c>
    </row>
    <row r="51" ht="22.9" customHeight="1" spans="1:4">
      <c r="A51" s="40" t="s">
        <v>1509</v>
      </c>
      <c r="B51" s="28"/>
      <c r="C51" s="29"/>
      <c r="D51" s="26">
        <f t="shared" si="0"/>
        <v>0</v>
      </c>
    </row>
  </sheetData>
  <mergeCells count="1">
    <mergeCell ref="A2:D2"/>
  </mergeCells>
  <conditionalFormatting sqref="A5:A14">
    <cfRule type="expression" dxfId="0" priority="1" stopIfTrue="1">
      <formula>"len($A:$A)=3"</formula>
    </cfRule>
  </conditionalFormatting>
  <pageMargins left="0.707638888888889" right="0.707638888888889" top="0.747916666666667" bottom="0.747916666666667" header="0.313888888888889" footer="0.313888888888889"/>
  <pageSetup paperSize="9" scale="89" fitToHeight="0" orientation="portrait"/>
  <headerFooter>
    <oddFooter>&amp;C附表1-21</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2"/>
  <sheetViews>
    <sheetView topLeftCell="A6" workbookViewId="0">
      <selection activeCell="B19" sqref="B19"/>
    </sheetView>
  </sheetViews>
  <sheetFormatPr defaultColWidth="8.75" defaultRowHeight="15.75" outlineLevelCol="2"/>
  <cols>
    <col min="1" max="1" width="10.25" style="1" customWidth="1"/>
    <col min="2" max="2" width="30.875" style="1" customWidth="1"/>
    <col min="3" max="3" width="32.625" style="1" customWidth="1"/>
    <col min="4" max="16384" width="8.75" style="1"/>
  </cols>
  <sheetData>
    <row r="1" ht="27.6" customHeight="1" spans="1:1">
      <c r="A1" s="2" t="s">
        <v>1510</v>
      </c>
    </row>
    <row r="2" ht="29.45" customHeight="1" spans="1:3">
      <c r="A2" s="3" t="s">
        <v>1511</v>
      </c>
      <c r="B2" s="3"/>
      <c r="C2" s="3"/>
    </row>
    <row r="3" ht="25.9" customHeight="1" spans="2:3">
      <c r="B3" s="4"/>
      <c r="C3" s="5" t="s">
        <v>2</v>
      </c>
    </row>
    <row r="4" ht="34.9" customHeight="1" spans="1:3">
      <c r="A4" s="6" t="s">
        <v>1512</v>
      </c>
      <c r="B4" s="7"/>
      <c r="C4" s="8"/>
    </row>
    <row r="5" ht="33" customHeight="1" spans="1:3">
      <c r="A5" s="12" t="s">
        <v>1513</v>
      </c>
      <c r="B5" s="12"/>
      <c r="C5" s="11">
        <v>182083</v>
      </c>
    </row>
    <row r="6" ht="33" customHeight="1" spans="1:3">
      <c r="A6" s="12" t="s">
        <v>1514</v>
      </c>
      <c r="B6" s="12"/>
      <c r="C6" s="11">
        <v>84000</v>
      </c>
    </row>
    <row r="7" ht="33" customHeight="1" spans="1:3">
      <c r="A7" s="12" t="s">
        <v>1515</v>
      </c>
      <c r="B7" s="12"/>
      <c r="C7" s="11"/>
    </row>
    <row r="8" ht="33" customHeight="1" spans="1:3">
      <c r="A8" s="12" t="s">
        <v>1516</v>
      </c>
      <c r="B8" s="12"/>
      <c r="C8" s="11"/>
    </row>
    <row r="9" ht="34.15" customHeight="1" spans="1:3">
      <c r="A9" s="6" t="s">
        <v>1517</v>
      </c>
      <c r="B9" s="7"/>
      <c r="C9" s="8"/>
    </row>
    <row r="10" ht="33" customHeight="1" spans="1:3">
      <c r="A10" s="12" t="s">
        <v>1518</v>
      </c>
      <c r="B10" s="12"/>
      <c r="C10" s="13">
        <v>187945</v>
      </c>
    </row>
    <row r="11" ht="33" customHeight="1" spans="1:3">
      <c r="A11" s="12" t="s">
        <v>1519</v>
      </c>
      <c r="B11" s="12"/>
      <c r="C11" s="13">
        <v>84000</v>
      </c>
    </row>
    <row r="12" ht="33" customHeight="1" spans="1:3">
      <c r="A12" s="12" t="s">
        <v>1520</v>
      </c>
      <c r="B12" s="12"/>
      <c r="C12" s="13">
        <v>271945</v>
      </c>
    </row>
  </sheetData>
  <mergeCells count="10">
    <mergeCell ref="A2:C2"/>
    <mergeCell ref="A4:C4"/>
    <mergeCell ref="A5:B5"/>
    <mergeCell ref="A6:B6"/>
    <mergeCell ref="A7:B7"/>
    <mergeCell ref="A8:B8"/>
    <mergeCell ref="A9:C9"/>
    <mergeCell ref="A10:B10"/>
    <mergeCell ref="A11:B11"/>
    <mergeCell ref="A12:B12"/>
  </mergeCells>
  <pageMargins left="0.699305555555556" right="0.699305555555556" top="0.75" bottom="0.75" header="0.3" footer="0.3"/>
  <pageSetup paperSize="9" orientation="portrait"/>
  <headerFooter>
    <oddFooter>&amp;C附表1-23</oddFooter>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2"/>
  <sheetViews>
    <sheetView topLeftCell="A2" workbookViewId="0">
      <selection activeCell="C15" sqref="C15"/>
    </sheetView>
  </sheetViews>
  <sheetFormatPr defaultColWidth="8.75" defaultRowHeight="15.75" outlineLevelCol="2"/>
  <cols>
    <col min="1" max="1" width="10.25" style="1" customWidth="1"/>
    <col min="2" max="2" width="30.875" style="1" customWidth="1"/>
    <col min="3" max="3" width="32.625" style="1" customWidth="1"/>
    <col min="4" max="16384" width="8.75" style="1"/>
  </cols>
  <sheetData>
    <row r="1" ht="27.6" customHeight="1" spans="1:1">
      <c r="A1" s="2" t="s">
        <v>1521</v>
      </c>
    </row>
    <row r="2" ht="29.45" customHeight="1" spans="1:3">
      <c r="A2" s="3" t="s">
        <v>1522</v>
      </c>
      <c r="B2" s="3"/>
      <c r="C2" s="3"/>
    </row>
    <row r="3" ht="25.9" customHeight="1" spans="2:3">
      <c r="B3" s="4"/>
      <c r="C3" s="5" t="s">
        <v>2</v>
      </c>
    </row>
    <row r="4" ht="34.9" customHeight="1" spans="1:3">
      <c r="A4" s="6" t="s">
        <v>1512</v>
      </c>
      <c r="B4" s="7"/>
      <c r="C4" s="8"/>
    </row>
    <row r="5" ht="33" customHeight="1" spans="1:3">
      <c r="A5" s="9" t="s">
        <v>1523</v>
      </c>
      <c r="B5" s="9"/>
      <c r="C5" s="10">
        <v>29994</v>
      </c>
    </row>
    <row r="6" ht="33" customHeight="1" spans="1:3">
      <c r="A6" s="9" t="s">
        <v>1524</v>
      </c>
      <c r="B6" s="9"/>
      <c r="C6" s="10">
        <v>0</v>
      </c>
    </row>
    <row r="7" ht="33" customHeight="1" spans="1:3">
      <c r="A7" s="9" t="s">
        <v>1525</v>
      </c>
      <c r="B7" s="9"/>
      <c r="C7" s="11"/>
    </row>
    <row r="8" ht="33" customHeight="1" spans="1:3">
      <c r="A8" s="9" t="s">
        <v>1526</v>
      </c>
      <c r="B8" s="9"/>
      <c r="C8" s="11"/>
    </row>
    <row r="9" ht="34.15" customHeight="1" spans="1:3">
      <c r="A9" s="6" t="s">
        <v>1517</v>
      </c>
      <c r="B9" s="7"/>
      <c r="C9" s="8"/>
    </row>
    <row r="10" ht="33" customHeight="1" spans="1:3">
      <c r="A10" s="9" t="s">
        <v>1527</v>
      </c>
      <c r="B10" s="9"/>
      <c r="C10" s="10">
        <v>29994</v>
      </c>
    </row>
    <row r="11" ht="33" customHeight="1" spans="1:3">
      <c r="A11" s="9" t="s">
        <v>1528</v>
      </c>
      <c r="B11" s="9"/>
      <c r="C11" s="10">
        <v>0</v>
      </c>
    </row>
    <row r="12" ht="33" customHeight="1" spans="1:3">
      <c r="A12" s="9" t="s">
        <v>1529</v>
      </c>
      <c r="B12" s="9"/>
      <c r="C12" s="10">
        <v>29994</v>
      </c>
    </row>
  </sheetData>
  <mergeCells count="10">
    <mergeCell ref="A2:C2"/>
    <mergeCell ref="A4:C4"/>
    <mergeCell ref="A5:B5"/>
    <mergeCell ref="A6:B6"/>
    <mergeCell ref="A7:B7"/>
    <mergeCell ref="A8:B8"/>
    <mergeCell ref="A9:C9"/>
    <mergeCell ref="A10:B10"/>
    <mergeCell ref="A11:B11"/>
    <mergeCell ref="A12:B12"/>
  </mergeCells>
  <pageMargins left="0.699305555555556" right="0.699305555555556" top="0.75" bottom="0.75" header="0.3" footer="0.3"/>
  <pageSetup paperSize="9" orientation="portrait"/>
  <headerFooter>
    <oddFooter>&amp;C附表1-24</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50"/>
  <sheetViews>
    <sheetView workbookViewId="0">
      <selection activeCell="D42" sqref="D42"/>
    </sheetView>
  </sheetViews>
  <sheetFormatPr defaultColWidth="9" defaultRowHeight="15.75" outlineLevelCol="6"/>
  <cols>
    <col min="1" max="1" width="44.625" style="101" customWidth="1"/>
    <col min="2" max="3" width="12.125" style="101" customWidth="1"/>
    <col min="4" max="4" width="15.125" style="101" customWidth="1"/>
    <col min="5" max="16384" width="9" style="101"/>
  </cols>
  <sheetData>
    <row r="1" ht="18" customHeight="1" spans="1:2">
      <c r="A1" s="191" t="s">
        <v>91</v>
      </c>
      <c r="B1" s="192"/>
    </row>
    <row r="2" ht="24" spans="1:4">
      <c r="A2" s="193" t="s">
        <v>92</v>
      </c>
      <c r="B2" s="193"/>
      <c r="C2" s="193"/>
      <c r="D2" s="193"/>
    </row>
    <row r="3" spans="1:4">
      <c r="A3" s="194"/>
      <c r="B3" s="192"/>
      <c r="D3" s="195" t="s">
        <v>2</v>
      </c>
    </row>
    <row r="4" ht="37.35" customHeight="1" spans="1:4">
      <c r="A4" s="132" t="s">
        <v>3</v>
      </c>
      <c r="B4" s="132" t="s">
        <v>4</v>
      </c>
      <c r="C4" s="109" t="s">
        <v>5</v>
      </c>
      <c r="D4" s="109" t="s">
        <v>6</v>
      </c>
    </row>
    <row r="5" ht="15.6" customHeight="1" spans="1:4">
      <c r="A5" s="121" t="s">
        <v>7</v>
      </c>
      <c r="B5" s="218">
        <f>SUM(B6:B21)</f>
        <v>49010</v>
      </c>
      <c r="C5" s="219">
        <f>SUM(C6:C21)</f>
        <v>53010</v>
      </c>
      <c r="D5" s="199">
        <f t="shared" ref="D5:D44" si="0">B5/C5*100</f>
        <v>92.4542539143558</v>
      </c>
    </row>
    <row r="6" ht="15.6" customHeight="1" spans="1:4">
      <c r="A6" s="112" t="s">
        <v>8</v>
      </c>
      <c r="B6" s="218">
        <v>16509</v>
      </c>
      <c r="C6" s="219">
        <v>9052</v>
      </c>
      <c r="D6" s="199">
        <f t="shared" si="0"/>
        <v>182.379584622183</v>
      </c>
    </row>
    <row r="7" ht="15.6" customHeight="1" spans="1:4">
      <c r="A7" s="112" t="s">
        <v>9</v>
      </c>
      <c r="B7" s="218"/>
      <c r="C7" s="219">
        <v>11985</v>
      </c>
      <c r="D7" s="199">
        <f t="shared" si="0"/>
        <v>0</v>
      </c>
    </row>
    <row r="8" ht="15.6" customHeight="1" spans="1:4">
      <c r="A8" s="112" t="s">
        <v>10</v>
      </c>
      <c r="B8" s="218">
        <v>7727</v>
      </c>
      <c r="C8" s="219">
        <v>5883</v>
      </c>
      <c r="D8" s="199">
        <f t="shared" si="0"/>
        <v>131.344552099269</v>
      </c>
    </row>
    <row r="9" ht="15.6" customHeight="1" spans="1:7">
      <c r="A9" s="112" t="s">
        <v>11</v>
      </c>
      <c r="B9" s="218"/>
      <c r="C9" s="219"/>
      <c r="D9" s="199"/>
      <c r="G9" s="131"/>
    </row>
    <row r="10" ht="15.6" customHeight="1" spans="1:4">
      <c r="A10" s="112" t="s">
        <v>12</v>
      </c>
      <c r="B10" s="218">
        <v>3097</v>
      </c>
      <c r="C10" s="219">
        <v>2440</v>
      </c>
      <c r="D10" s="199">
        <f t="shared" si="0"/>
        <v>126.926229508197</v>
      </c>
    </row>
    <row r="11" ht="15.6" customHeight="1" spans="1:4">
      <c r="A11" s="112" t="s">
        <v>13</v>
      </c>
      <c r="B11" s="218">
        <v>3908</v>
      </c>
      <c r="C11" s="219">
        <v>3600</v>
      </c>
      <c r="D11" s="199">
        <f t="shared" si="0"/>
        <v>108.555555555556</v>
      </c>
    </row>
    <row r="12" ht="15.6" customHeight="1" spans="1:4">
      <c r="A12" s="112" t="s">
        <v>14</v>
      </c>
      <c r="B12" s="218">
        <v>1800</v>
      </c>
      <c r="C12" s="219">
        <v>1600</v>
      </c>
      <c r="D12" s="199">
        <f t="shared" si="0"/>
        <v>112.5</v>
      </c>
    </row>
    <row r="13" ht="15.6" customHeight="1" spans="1:4">
      <c r="A13" s="112" t="s">
        <v>15</v>
      </c>
      <c r="B13" s="218">
        <v>1700</v>
      </c>
      <c r="C13" s="219">
        <v>1800</v>
      </c>
      <c r="D13" s="199">
        <f t="shared" si="0"/>
        <v>94.4444444444444</v>
      </c>
    </row>
    <row r="14" ht="15.6" customHeight="1" spans="1:4">
      <c r="A14" s="112" t="s">
        <v>16</v>
      </c>
      <c r="B14" s="218">
        <v>600</v>
      </c>
      <c r="C14" s="219">
        <v>700</v>
      </c>
      <c r="D14" s="199">
        <f t="shared" si="0"/>
        <v>85.7142857142857</v>
      </c>
    </row>
    <row r="15" ht="15.6" customHeight="1" spans="1:4">
      <c r="A15" s="112" t="s">
        <v>17</v>
      </c>
      <c r="B15" s="218">
        <v>1450</v>
      </c>
      <c r="C15" s="219">
        <v>1600</v>
      </c>
      <c r="D15" s="199">
        <f t="shared" si="0"/>
        <v>90.625</v>
      </c>
    </row>
    <row r="16" ht="15.6" customHeight="1" spans="1:4">
      <c r="A16" s="112" t="s">
        <v>18</v>
      </c>
      <c r="B16" s="218">
        <v>3219</v>
      </c>
      <c r="C16" s="219">
        <v>4500</v>
      </c>
      <c r="D16" s="199">
        <f t="shared" si="0"/>
        <v>71.5333333333333</v>
      </c>
    </row>
    <row r="17" ht="15.6" customHeight="1" spans="1:4">
      <c r="A17" s="112" t="s">
        <v>19</v>
      </c>
      <c r="B17" s="218">
        <v>800</v>
      </c>
      <c r="C17" s="219">
        <v>900</v>
      </c>
      <c r="D17" s="199">
        <f t="shared" si="0"/>
        <v>88.8888888888889</v>
      </c>
    </row>
    <row r="18" ht="15.6" customHeight="1" spans="1:4">
      <c r="A18" s="112" t="s">
        <v>20</v>
      </c>
      <c r="B18" s="218">
        <v>500</v>
      </c>
      <c r="C18" s="219">
        <v>450</v>
      </c>
      <c r="D18" s="199">
        <f t="shared" si="0"/>
        <v>111.111111111111</v>
      </c>
    </row>
    <row r="19" ht="15.6" customHeight="1" spans="1:4">
      <c r="A19" s="112" t="s">
        <v>21</v>
      </c>
      <c r="B19" s="218">
        <v>2900</v>
      </c>
      <c r="C19" s="219">
        <v>3500</v>
      </c>
      <c r="D19" s="199">
        <f t="shared" si="0"/>
        <v>82.8571428571429</v>
      </c>
    </row>
    <row r="20" ht="15.6" customHeight="1" spans="1:4">
      <c r="A20" s="112" t="s">
        <v>22</v>
      </c>
      <c r="B20" s="218">
        <v>4800</v>
      </c>
      <c r="C20" s="219">
        <v>5000</v>
      </c>
      <c r="D20" s="199">
        <f t="shared" si="0"/>
        <v>96</v>
      </c>
    </row>
    <row r="21" ht="15.6" customHeight="1" spans="1:4">
      <c r="A21" s="112" t="s">
        <v>23</v>
      </c>
      <c r="B21" s="218"/>
      <c r="C21" s="219"/>
      <c r="D21" s="199"/>
    </row>
    <row r="22" ht="15.6" customHeight="1" spans="1:4">
      <c r="A22" s="121" t="s">
        <v>24</v>
      </c>
      <c r="B22" s="218">
        <f>SUM(B23:B30)</f>
        <v>17590</v>
      </c>
      <c r="C22" s="219">
        <f>SUM(C23:C30)</f>
        <v>13150</v>
      </c>
      <c r="D22" s="199">
        <f t="shared" si="0"/>
        <v>133.764258555133</v>
      </c>
    </row>
    <row r="23" ht="15.6" customHeight="1" spans="1:4">
      <c r="A23" s="112" t="s">
        <v>25</v>
      </c>
      <c r="B23" s="218">
        <v>2090</v>
      </c>
      <c r="C23" s="219">
        <v>2817</v>
      </c>
      <c r="D23" s="199">
        <f t="shared" si="0"/>
        <v>74.1924032658857</v>
      </c>
    </row>
    <row r="24" ht="15.6" customHeight="1" spans="1:4">
      <c r="A24" s="112" t="s">
        <v>26</v>
      </c>
      <c r="B24" s="218">
        <v>2775</v>
      </c>
      <c r="C24" s="219">
        <v>5215</v>
      </c>
      <c r="D24" s="199">
        <f t="shared" si="0"/>
        <v>53.2118887823586</v>
      </c>
    </row>
    <row r="25" ht="15.6" customHeight="1" spans="1:4">
      <c r="A25" s="112" t="s">
        <v>27</v>
      </c>
      <c r="B25" s="218">
        <v>2835</v>
      </c>
      <c r="C25" s="219">
        <v>2116</v>
      </c>
      <c r="D25" s="199">
        <f t="shared" si="0"/>
        <v>133.979206049149</v>
      </c>
    </row>
    <row r="26" ht="15.6" customHeight="1" spans="1:4">
      <c r="A26" s="112" t="s">
        <v>28</v>
      </c>
      <c r="B26" s="218"/>
      <c r="C26" s="219"/>
      <c r="D26" s="199"/>
    </row>
    <row r="27" ht="15.6" customHeight="1" spans="1:4">
      <c r="A27" s="112" t="s">
        <v>29</v>
      </c>
      <c r="B27" s="218">
        <v>3580</v>
      </c>
      <c r="C27" s="219">
        <v>2040</v>
      </c>
      <c r="D27" s="199">
        <f t="shared" si="0"/>
        <v>175.490196078431</v>
      </c>
    </row>
    <row r="28" ht="15.6" customHeight="1" spans="1:4">
      <c r="A28" s="112" t="s">
        <v>30</v>
      </c>
      <c r="B28" s="218">
        <v>3000</v>
      </c>
      <c r="C28" s="219">
        <v>210</v>
      </c>
      <c r="D28" s="199">
        <f t="shared" si="0"/>
        <v>1428.57142857143</v>
      </c>
    </row>
    <row r="29" ht="15.6" customHeight="1" spans="1:4">
      <c r="A29" s="112" t="s">
        <v>31</v>
      </c>
      <c r="B29" s="218">
        <v>210</v>
      </c>
      <c r="C29" s="219"/>
      <c r="D29" s="199"/>
    </row>
    <row r="30" ht="15.6" customHeight="1" spans="1:4">
      <c r="A30" s="112" t="s">
        <v>32</v>
      </c>
      <c r="B30" s="218">
        <v>3100</v>
      </c>
      <c r="C30" s="219">
        <v>752</v>
      </c>
      <c r="D30" s="199">
        <f t="shared" si="0"/>
        <v>412.234042553192</v>
      </c>
    </row>
    <row r="31" ht="15.6" customHeight="1" spans="1:4">
      <c r="A31" s="220" t="s">
        <v>33</v>
      </c>
      <c r="B31" s="218">
        <f>+B5+B22</f>
        <v>66600</v>
      </c>
      <c r="C31" s="219">
        <f>+C5+C22</f>
        <v>66160</v>
      </c>
      <c r="D31" s="199">
        <f t="shared" si="0"/>
        <v>100.665054413543</v>
      </c>
    </row>
    <row r="32" ht="15.6" customHeight="1" spans="1:4">
      <c r="A32" s="221" t="s">
        <v>34</v>
      </c>
      <c r="B32" s="218"/>
      <c r="C32" s="219"/>
      <c r="D32" s="199"/>
    </row>
    <row r="33" ht="15.6" customHeight="1" spans="1:4">
      <c r="A33" s="221" t="s">
        <v>35</v>
      </c>
      <c r="B33" s="218"/>
      <c r="C33" s="219"/>
      <c r="D33" s="199"/>
    </row>
    <row r="34" ht="15.6" customHeight="1" spans="1:4">
      <c r="A34" s="222" t="s">
        <v>36</v>
      </c>
      <c r="B34" s="218"/>
      <c r="C34" s="219"/>
      <c r="D34" s="199"/>
    </row>
    <row r="35" ht="15.6" customHeight="1" spans="1:4">
      <c r="A35" s="222" t="s">
        <v>37</v>
      </c>
      <c r="B35" s="218"/>
      <c r="C35" s="219"/>
      <c r="D35" s="199"/>
    </row>
    <row r="36" ht="15.6" customHeight="1" spans="1:4">
      <c r="A36" s="223" t="s">
        <v>38</v>
      </c>
      <c r="B36" s="218"/>
      <c r="C36" s="219"/>
      <c r="D36" s="199"/>
    </row>
    <row r="37" ht="15.6" customHeight="1" spans="1:4">
      <c r="A37" s="223" t="s">
        <v>39</v>
      </c>
      <c r="B37" s="218"/>
      <c r="C37" s="219"/>
      <c r="D37" s="199"/>
    </row>
    <row r="38" ht="15.6" customHeight="1" spans="1:4">
      <c r="A38" s="224" t="s">
        <v>40</v>
      </c>
      <c r="B38" s="218"/>
      <c r="C38" s="219"/>
      <c r="D38" s="199"/>
    </row>
    <row r="39" ht="15.6" customHeight="1" spans="1:4">
      <c r="A39" s="223" t="s">
        <v>41</v>
      </c>
      <c r="B39" s="218"/>
      <c r="C39" s="219"/>
      <c r="D39" s="199"/>
    </row>
    <row r="40" ht="15.6" customHeight="1" spans="1:4">
      <c r="A40" s="222" t="s">
        <v>42</v>
      </c>
      <c r="B40" s="218"/>
      <c r="C40" s="219"/>
      <c r="D40" s="199"/>
    </row>
    <row r="41" ht="15.6" customHeight="1" spans="1:4">
      <c r="A41" s="223" t="s">
        <v>43</v>
      </c>
      <c r="B41" s="218"/>
      <c r="C41" s="219"/>
      <c r="D41" s="199"/>
    </row>
    <row r="42" ht="15.6" customHeight="1" spans="1:4">
      <c r="A42" s="225" t="s">
        <v>44</v>
      </c>
      <c r="B42" s="218"/>
      <c r="C42" s="219"/>
      <c r="D42" s="199"/>
    </row>
    <row r="43" ht="15.6" customHeight="1" spans="1:4">
      <c r="A43" s="223" t="s">
        <v>45</v>
      </c>
      <c r="B43" s="218"/>
      <c r="C43" s="219"/>
      <c r="D43" s="199"/>
    </row>
    <row r="44" ht="15.6" customHeight="1" spans="1:4">
      <c r="A44" s="220" t="s">
        <v>46</v>
      </c>
      <c r="B44" s="218">
        <f>+B31+B32+B33</f>
        <v>66600</v>
      </c>
      <c r="C44" s="218">
        <f>+C31+C32+C33</f>
        <v>66160</v>
      </c>
      <c r="D44" s="199">
        <f t="shared" si="0"/>
        <v>100.665054413543</v>
      </c>
    </row>
    <row r="45" spans="1:2">
      <c r="A45" s="191"/>
      <c r="B45" s="192"/>
    </row>
    <row r="46" spans="1:2">
      <c r="A46" s="191"/>
      <c r="B46" s="192"/>
    </row>
    <row r="47" spans="1:2">
      <c r="A47" s="191"/>
      <c r="B47" s="192"/>
    </row>
    <row r="48" spans="1:2">
      <c r="A48" s="192"/>
      <c r="B48" s="192"/>
    </row>
    <row r="49" spans="1:2">
      <c r="A49" s="192"/>
      <c r="B49" s="192"/>
    </row>
    <row r="50" spans="1:2">
      <c r="A50" s="192"/>
      <c r="B50" s="192"/>
    </row>
  </sheetData>
  <mergeCells count="1">
    <mergeCell ref="A2:D2"/>
  </mergeCells>
  <pageMargins left="0.707638888888889" right="0.707638888888889" top="0.747916666666667" bottom="0.747916666666667" header="0.313888888888889" footer="0.313888888888889"/>
  <pageSetup paperSize="9" scale="97" fitToHeight="0" orientation="portrait"/>
  <headerFooter>
    <oddFooter>&amp;C附表1-3</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262"/>
  <sheetViews>
    <sheetView showZeros="0" tabSelected="1" workbookViewId="0">
      <pane ySplit="4" topLeftCell="A529" activePane="bottomLeft" state="frozen"/>
      <selection/>
      <selection pane="bottomLeft" activeCell="E541" sqref="E541"/>
    </sheetView>
  </sheetViews>
  <sheetFormatPr defaultColWidth="9" defaultRowHeight="15.75" outlineLevelCol="6"/>
  <cols>
    <col min="1" max="1" width="44.625" style="101" customWidth="1"/>
    <col min="2" max="3" width="12.125" style="101" customWidth="1"/>
    <col min="4" max="4" width="15.125" style="101" customWidth="1"/>
    <col min="5" max="16384" width="9" style="101"/>
  </cols>
  <sheetData>
    <row r="1" spans="1:2">
      <c r="A1" s="191" t="s">
        <v>93</v>
      </c>
      <c r="B1" s="192"/>
    </row>
    <row r="2" ht="30" customHeight="1" spans="1:4">
      <c r="A2" s="193" t="s">
        <v>94</v>
      </c>
      <c r="B2" s="193"/>
      <c r="C2" s="193"/>
      <c r="D2" s="193"/>
    </row>
    <row r="3" spans="1:4">
      <c r="A3" s="194"/>
      <c r="B3" s="192"/>
      <c r="D3" s="195" t="s">
        <v>2</v>
      </c>
    </row>
    <row r="4" ht="32.45" customHeight="1" spans="1:4">
      <c r="A4" s="196" t="s">
        <v>49</v>
      </c>
      <c r="B4" s="196" t="s">
        <v>4</v>
      </c>
      <c r="C4" s="109" t="s">
        <v>5</v>
      </c>
      <c r="D4" s="109" t="s">
        <v>6</v>
      </c>
    </row>
    <row r="5" spans="1:4">
      <c r="A5" s="197" t="s">
        <v>50</v>
      </c>
      <c r="B5" s="198">
        <f>+B6+B18+B27+B39+B51+B62+B85+B73+B94+B104+B119+B128+B139+B151+B161+B174+B181+B188+B197+B203+B210+B218+B225+B231+B237+B243+B249+B255</f>
        <v>11452.29</v>
      </c>
      <c r="C5" s="198">
        <f>+C6+C18+C27+C39+C51+C62+C85+C73+C94+C104+C119+C128+C139+C151+C161+C174+C181+C188+C197+C203+C210+C218+C225+C231+C237+C243+C249+C255</f>
        <v>10175</v>
      </c>
      <c r="D5" s="199">
        <f t="shared" ref="D5:D67" si="0">B5/C5*100</f>
        <v>112.553218673219</v>
      </c>
    </row>
    <row r="6" spans="1:4">
      <c r="A6" s="200" t="s">
        <v>95</v>
      </c>
      <c r="B6" s="198">
        <f>SUM(B7:B17)</f>
        <v>583.95</v>
      </c>
      <c r="C6" s="198">
        <f>SUM(C7:C17)</f>
        <v>562</v>
      </c>
      <c r="D6" s="199">
        <f t="shared" si="0"/>
        <v>103.905693950178</v>
      </c>
    </row>
    <row r="7" spans="1:4">
      <c r="A7" s="201" t="s">
        <v>96</v>
      </c>
      <c r="B7" s="198">
        <v>511.95</v>
      </c>
      <c r="C7" s="198">
        <v>539</v>
      </c>
      <c r="D7" s="199">
        <f t="shared" si="0"/>
        <v>94.9814471243043</v>
      </c>
    </row>
    <row r="8" spans="1:4">
      <c r="A8" s="201" t="s">
        <v>97</v>
      </c>
      <c r="B8" s="198">
        <v>72</v>
      </c>
      <c r="C8" s="198"/>
      <c r="D8" s="199"/>
    </row>
    <row r="9" spans="1:7">
      <c r="A9" s="201" t="s">
        <v>98</v>
      </c>
      <c r="B9" s="198"/>
      <c r="C9" s="198"/>
      <c r="D9" s="199"/>
      <c r="G9" s="131"/>
    </row>
    <row r="10" spans="1:4">
      <c r="A10" s="201" t="s">
        <v>99</v>
      </c>
      <c r="B10" s="198"/>
      <c r="C10" s="198"/>
      <c r="D10" s="199"/>
    </row>
    <row r="11" spans="1:4">
      <c r="A11" s="201" t="s">
        <v>100</v>
      </c>
      <c r="B11" s="198"/>
      <c r="C11" s="198"/>
      <c r="D11" s="199"/>
    </row>
    <row r="12" spans="1:4">
      <c r="A12" s="201" t="s">
        <v>101</v>
      </c>
      <c r="B12" s="198"/>
      <c r="C12" s="198"/>
      <c r="D12" s="199"/>
    </row>
    <row r="13" spans="1:4">
      <c r="A13" s="201" t="s">
        <v>102</v>
      </c>
      <c r="B13" s="198"/>
      <c r="C13" s="198"/>
      <c r="D13" s="199"/>
    </row>
    <row r="14" spans="1:4">
      <c r="A14" s="201" t="s">
        <v>103</v>
      </c>
      <c r="B14" s="198"/>
      <c r="C14" s="198"/>
      <c r="D14" s="199"/>
    </row>
    <row r="15" spans="1:4">
      <c r="A15" s="201" t="s">
        <v>104</v>
      </c>
      <c r="B15" s="198"/>
      <c r="C15" s="198"/>
      <c r="D15" s="199"/>
    </row>
    <row r="16" spans="1:4">
      <c r="A16" s="201" t="s">
        <v>105</v>
      </c>
      <c r="B16" s="198"/>
      <c r="C16" s="198"/>
      <c r="D16" s="199"/>
    </row>
    <row r="17" spans="1:4">
      <c r="A17" s="201" t="s">
        <v>106</v>
      </c>
      <c r="B17" s="198"/>
      <c r="C17" s="198">
        <v>23</v>
      </c>
      <c r="D17" s="199">
        <f t="shared" si="0"/>
        <v>0</v>
      </c>
    </row>
    <row r="18" spans="1:4">
      <c r="A18" s="200" t="s">
        <v>107</v>
      </c>
      <c r="B18" s="198">
        <f>SUM(B19:B26)</f>
        <v>492.6</v>
      </c>
      <c r="C18" s="198">
        <f>SUM(C19:C26)</f>
        <v>397</v>
      </c>
      <c r="D18" s="199">
        <f t="shared" si="0"/>
        <v>124.080604534005</v>
      </c>
    </row>
    <row r="19" spans="1:4">
      <c r="A19" s="201" t="s">
        <v>96</v>
      </c>
      <c r="B19" s="198">
        <v>409.6</v>
      </c>
      <c r="C19" s="198">
        <v>379</v>
      </c>
      <c r="D19" s="199">
        <f t="shared" si="0"/>
        <v>108.073878627968</v>
      </c>
    </row>
    <row r="20" spans="1:4">
      <c r="A20" s="201" t="s">
        <v>97</v>
      </c>
      <c r="B20" s="198"/>
      <c r="C20" s="198"/>
      <c r="D20" s="199"/>
    </row>
    <row r="21" spans="1:4">
      <c r="A21" s="201" t="s">
        <v>98</v>
      </c>
      <c r="B21" s="198"/>
      <c r="C21" s="198"/>
      <c r="D21" s="199"/>
    </row>
    <row r="22" spans="1:4">
      <c r="A22" s="201" t="s">
        <v>108</v>
      </c>
      <c r="B22" s="198">
        <v>83</v>
      </c>
      <c r="C22" s="198"/>
      <c r="D22" s="199"/>
    </row>
    <row r="23" spans="1:4">
      <c r="A23" s="201" t="s">
        <v>109</v>
      </c>
      <c r="B23" s="198"/>
      <c r="C23" s="198"/>
      <c r="D23" s="199"/>
    </row>
    <row r="24" spans="1:4">
      <c r="A24" s="201" t="s">
        <v>110</v>
      </c>
      <c r="B24" s="198"/>
      <c r="C24" s="198"/>
      <c r="D24" s="199"/>
    </row>
    <row r="25" spans="1:4">
      <c r="A25" s="201" t="s">
        <v>105</v>
      </c>
      <c r="B25" s="198"/>
      <c r="C25" s="198"/>
      <c r="D25" s="199"/>
    </row>
    <row r="26" spans="1:4">
      <c r="A26" s="201" t="s">
        <v>111</v>
      </c>
      <c r="B26" s="198"/>
      <c r="C26" s="198">
        <v>18</v>
      </c>
      <c r="D26" s="199">
        <f t="shared" si="0"/>
        <v>0</v>
      </c>
    </row>
    <row r="27" spans="1:4">
      <c r="A27" s="200" t="s">
        <v>112</v>
      </c>
      <c r="B27" s="198">
        <f>SUM(B28:B38)</f>
        <v>1180.35</v>
      </c>
      <c r="C27" s="198">
        <f>SUM(C28:C38)</f>
        <v>1414</v>
      </c>
      <c r="D27" s="199">
        <f t="shared" si="0"/>
        <v>83.475954738331</v>
      </c>
    </row>
    <row r="28" spans="1:4">
      <c r="A28" s="201" t="s">
        <v>96</v>
      </c>
      <c r="B28" s="198">
        <v>1155.35</v>
      </c>
      <c r="C28" s="198">
        <v>982</v>
      </c>
      <c r="D28" s="199">
        <f t="shared" si="0"/>
        <v>117.652749490835</v>
      </c>
    </row>
    <row r="29" spans="1:4">
      <c r="A29" s="201" t="s">
        <v>97</v>
      </c>
      <c r="B29" s="198"/>
      <c r="C29" s="198">
        <v>134</v>
      </c>
      <c r="D29" s="199">
        <f t="shared" si="0"/>
        <v>0</v>
      </c>
    </row>
    <row r="30" spans="1:4">
      <c r="A30" s="201" t="s">
        <v>98</v>
      </c>
      <c r="B30" s="198"/>
      <c r="C30" s="198"/>
      <c r="D30" s="199"/>
    </row>
    <row r="31" spans="1:4">
      <c r="A31" s="201" t="s">
        <v>113</v>
      </c>
      <c r="B31" s="198"/>
      <c r="C31" s="198"/>
      <c r="D31" s="199"/>
    </row>
    <row r="32" spans="1:4">
      <c r="A32" s="201" t="s">
        <v>114</v>
      </c>
      <c r="B32" s="198"/>
      <c r="C32" s="198">
        <v>21</v>
      </c>
      <c r="D32" s="199">
        <f t="shared" si="0"/>
        <v>0</v>
      </c>
    </row>
    <row r="33" spans="1:4">
      <c r="A33" s="201" t="s">
        <v>115</v>
      </c>
      <c r="B33" s="198"/>
      <c r="C33" s="198"/>
      <c r="D33" s="199"/>
    </row>
    <row r="34" spans="1:4">
      <c r="A34" s="201" t="s">
        <v>116</v>
      </c>
      <c r="B34" s="198"/>
      <c r="C34" s="198"/>
      <c r="D34" s="199"/>
    </row>
    <row r="35" spans="1:4">
      <c r="A35" s="201" t="s">
        <v>117</v>
      </c>
      <c r="B35" s="198">
        <v>25</v>
      </c>
      <c r="C35" s="198">
        <v>25</v>
      </c>
      <c r="D35" s="199">
        <f t="shared" si="0"/>
        <v>100</v>
      </c>
    </row>
    <row r="36" spans="1:4">
      <c r="A36" s="201" t="s">
        <v>118</v>
      </c>
      <c r="B36" s="198"/>
      <c r="C36" s="198"/>
      <c r="D36" s="199"/>
    </row>
    <row r="37" spans="1:4">
      <c r="A37" s="201" t="s">
        <v>105</v>
      </c>
      <c r="B37" s="198"/>
      <c r="C37" s="198">
        <v>135</v>
      </c>
      <c r="D37" s="199">
        <f t="shared" si="0"/>
        <v>0</v>
      </c>
    </row>
    <row r="38" spans="1:4">
      <c r="A38" s="201" t="s">
        <v>119</v>
      </c>
      <c r="B38" s="198"/>
      <c r="C38" s="198">
        <v>117</v>
      </c>
      <c r="D38" s="199">
        <f t="shared" si="0"/>
        <v>0</v>
      </c>
    </row>
    <row r="39" spans="1:4">
      <c r="A39" s="200" t="s">
        <v>120</v>
      </c>
      <c r="B39" s="198">
        <f>SUM(B40:B50)</f>
        <v>268.66</v>
      </c>
      <c r="C39" s="198">
        <f>SUM(C40:C50)</f>
        <v>219</v>
      </c>
      <c r="D39" s="199">
        <f t="shared" si="0"/>
        <v>122.675799086758</v>
      </c>
    </row>
    <row r="40" spans="1:4">
      <c r="A40" s="201" t="s">
        <v>96</v>
      </c>
      <c r="B40" s="198">
        <v>192.86</v>
      </c>
      <c r="C40" s="198">
        <v>177</v>
      </c>
      <c r="D40" s="199">
        <f t="shared" si="0"/>
        <v>108.960451977401</v>
      </c>
    </row>
    <row r="41" spans="1:4">
      <c r="A41" s="201" t="s">
        <v>97</v>
      </c>
      <c r="B41" s="198"/>
      <c r="C41" s="198"/>
      <c r="D41" s="199"/>
    </row>
    <row r="42" spans="1:4">
      <c r="A42" s="201" t="s">
        <v>98</v>
      </c>
      <c r="B42" s="198"/>
      <c r="C42" s="198"/>
      <c r="D42" s="199"/>
    </row>
    <row r="43" spans="1:4">
      <c r="A43" s="201" t="s">
        <v>121</v>
      </c>
      <c r="B43" s="198"/>
      <c r="C43" s="198"/>
      <c r="D43" s="199"/>
    </row>
    <row r="44" spans="1:4">
      <c r="A44" s="201" t="s">
        <v>122</v>
      </c>
      <c r="B44" s="198"/>
      <c r="C44" s="198"/>
      <c r="D44" s="199"/>
    </row>
    <row r="45" spans="1:4">
      <c r="A45" s="201" t="s">
        <v>123</v>
      </c>
      <c r="B45" s="198"/>
      <c r="C45" s="198"/>
      <c r="D45" s="199"/>
    </row>
    <row r="46" spans="1:4">
      <c r="A46" s="201" t="s">
        <v>124</v>
      </c>
      <c r="B46" s="198"/>
      <c r="C46" s="198"/>
      <c r="D46" s="199"/>
    </row>
    <row r="47" spans="1:4">
      <c r="A47" s="201" t="s">
        <v>125</v>
      </c>
      <c r="B47" s="198"/>
      <c r="C47" s="198"/>
      <c r="D47" s="199"/>
    </row>
    <row r="48" spans="1:4">
      <c r="A48" s="201" t="s">
        <v>126</v>
      </c>
      <c r="B48" s="198"/>
      <c r="C48" s="198"/>
      <c r="D48" s="199"/>
    </row>
    <row r="49" spans="1:4">
      <c r="A49" s="201" t="s">
        <v>105</v>
      </c>
      <c r="B49" s="198">
        <v>75.8</v>
      </c>
      <c r="C49" s="198">
        <v>42</v>
      </c>
      <c r="D49" s="199">
        <f t="shared" si="0"/>
        <v>180.47619047619</v>
      </c>
    </row>
    <row r="50" spans="1:4">
      <c r="A50" s="201" t="s">
        <v>127</v>
      </c>
      <c r="B50" s="198"/>
      <c r="C50" s="198"/>
      <c r="D50" s="199"/>
    </row>
    <row r="51" spans="1:4">
      <c r="A51" s="200" t="s">
        <v>128</v>
      </c>
      <c r="B51" s="198">
        <f>SUM(B52:B61)</f>
        <v>334.16</v>
      </c>
      <c r="C51" s="198">
        <f>SUM(C52:C61)</f>
        <v>314</v>
      </c>
      <c r="D51" s="199">
        <f t="shared" si="0"/>
        <v>106.420382165605</v>
      </c>
    </row>
    <row r="52" spans="1:4">
      <c r="A52" s="201" t="s">
        <v>96</v>
      </c>
      <c r="B52" s="198">
        <v>145.88</v>
      </c>
      <c r="C52" s="198">
        <v>127</v>
      </c>
      <c r="D52" s="199">
        <f t="shared" si="0"/>
        <v>114.866141732283</v>
      </c>
    </row>
    <row r="53" spans="1:4">
      <c r="A53" s="201" t="s">
        <v>97</v>
      </c>
      <c r="B53" s="198">
        <v>52</v>
      </c>
      <c r="C53" s="198">
        <v>18</v>
      </c>
      <c r="D53" s="199">
        <f t="shared" si="0"/>
        <v>288.888888888889</v>
      </c>
    </row>
    <row r="54" spans="1:4">
      <c r="A54" s="201" t="s">
        <v>98</v>
      </c>
      <c r="B54" s="198"/>
      <c r="C54" s="198"/>
      <c r="D54" s="199"/>
    </row>
    <row r="55" spans="1:4">
      <c r="A55" s="201" t="s">
        <v>129</v>
      </c>
      <c r="B55" s="198"/>
      <c r="C55" s="198"/>
      <c r="D55" s="199"/>
    </row>
    <row r="56" spans="1:4">
      <c r="A56" s="201" t="s">
        <v>130</v>
      </c>
      <c r="B56" s="198"/>
      <c r="C56" s="198"/>
      <c r="D56" s="199"/>
    </row>
    <row r="57" spans="1:4">
      <c r="A57" s="201" t="s">
        <v>131</v>
      </c>
      <c r="B57" s="198"/>
      <c r="C57" s="198"/>
      <c r="D57" s="199"/>
    </row>
    <row r="58" spans="1:4">
      <c r="A58" s="201" t="s">
        <v>132</v>
      </c>
      <c r="B58" s="198">
        <v>92</v>
      </c>
      <c r="C58" s="198">
        <v>96</v>
      </c>
      <c r="D58" s="199">
        <f t="shared" si="0"/>
        <v>95.8333333333333</v>
      </c>
    </row>
    <row r="59" spans="1:4">
      <c r="A59" s="201" t="s">
        <v>133</v>
      </c>
      <c r="B59" s="198">
        <v>18</v>
      </c>
      <c r="C59" s="198">
        <v>52</v>
      </c>
      <c r="D59" s="199">
        <f t="shared" si="0"/>
        <v>34.6153846153846</v>
      </c>
    </row>
    <row r="60" spans="1:4">
      <c r="A60" s="201" t="s">
        <v>105</v>
      </c>
      <c r="B60" s="198">
        <v>26.28</v>
      </c>
      <c r="C60" s="198">
        <v>21</v>
      </c>
      <c r="D60" s="199">
        <f t="shared" si="0"/>
        <v>125.142857142857</v>
      </c>
    </row>
    <row r="61" spans="1:4">
      <c r="A61" s="201" t="s">
        <v>134</v>
      </c>
      <c r="B61" s="198"/>
      <c r="C61" s="198"/>
      <c r="D61" s="199"/>
    </row>
    <row r="62" spans="1:4">
      <c r="A62" s="200" t="s">
        <v>135</v>
      </c>
      <c r="B62" s="198">
        <f>SUM(B63:B72)</f>
        <v>837.1</v>
      </c>
      <c r="C62" s="198">
        <f>SUM(C63:C72)</f>
        <v>571</v>
      </c>
      <c r="D62" s="199">
        <f t="shared" si="0"/>
        <v>146.602451838879</v>
      </c>
    </row>
    <row r="63" spans="1:4">
      <c r="A63" s="201" t="s">
        <v>96</v>
      </c>
      <c r="B63" s="198">
        <v>354.84</v>
      </c>
      <c r="C63" s="198">
        <v>305</v>
      </c>
      <c r="D63" s="199">
        <f t="shared" si="0"/>
        <v>116.340983606557</v>
      </c>
    </row>
    <row r="64" spans="1:4">
      <c r="A64" s="201" t="s">
        <v>97</v>
      </c>
      <c r="B64" s="198"/>
      <c r="C64" s="198"/>
      <c r="D64" s="199"/>
    </row>
    <row r="65" spans="1:4">
      <c r="A65" s="201" t="s">
        <v>98</v>
      </c>
      <c r="B65" s="198"/>
      <c r="C65" s="198"/>
      <c r="D65" s="199"/>
    </row>
    <row r="66" spans="1:4">
      <c r="A66" s="201" t="s">
        <v>136</v>
      </c>
      <c r="B66" s="198"/>
      <c r="C66" s="198"/>
      <c r="D66" s="199"/>
    </row>
    <row r="67" spans="1:4">
      <c r="A67" s="201" t="s">
        <v>137</v>
      </c>
      <c r="B67" s="198">
        <v>60</v>
      </c>
      <c r="C67" s="198">
        <v>60</v>
      </c>
      <c r="D67" s="199">
        <f t="shared" si="0"/>
        <v>100</v>
      </c>
    </row>
    <row r="68" spans="1:4">
      <c r="A68" s="201" t="s">
        <v>138</v>
      </c>
      <c r="B68" s="198"/>
      <c r="C68" s="198"/>
      <c r="D68" s="199"/>
    </row>
    <row r="69" spans="1:4">
      <c r="A69" s="201" t="s">
        <v>139</v>
      </c>
      <c r="B69" s="198"/>
      <c r="C69" s="198"/>
      <c r="D69" s="199"/>
    </row>
    <row r="70" spans="1:4">
      <c r="A70" s="201" t="s">
        <v>140</v>
      </c>
      <c r="B70" s="198"/>
      <c r="C70" s="198"/>
      <c r="D70" s="199"/>
    </row>
    <row r="71" spans="1:4">
      <c r="A71" s="201" t="s">
        <v>105</v>
      </c>
      <c r="B71" s="198">
        <v>252.26</v>
      </c>
      <c r="C71" s="198">
        <v>156</v>
      </c>
      <c r="D71" s="199">
        <f t="shared" ref="D71:D129" si="1">B71/C71*100</f>
        <v>161.705128205128</v>
      </c>
    </row>
    <row r="72" spans="1:4">
      <c r="A72" s="201" t="s">
        <v>141</v>
      </c>
      <c r="B72" s="198">
        <v>170</v>
      </c>
      <c r="C72" s="198">
        <v>50</v>
      </c>
      <c r="D72" s="199">
        <f t="shared" si="1"/>
        <v>340</v>
      </c>
    </row>
    <row r="73" spans="1:4">
      <c r="A73" s="200" t="s">
        <v>142</v>
      </c>
      <c r="B73" s="198">
        <f>SUM(B74:B84)</f>
        <v>1246</v>
      </c>
      <c r="C73" s="198">
        <f>SUM(C74:C84)</f>
        <v>1246</v>
      </c>
      <c r="D73" s="199">
        <f t="shared" si="1"/>
        <v>100</v>
      </c>
    </row>
    <row r="74" spans="1:4">
      <c r="A74" s="201" t="s">
        <v>96</v>
      </c>
      <c r="B74" s="198"/>
      <c r="C74" s="198"/>
      <c r="D74" s="199"/>
    </row>
    <row r="75" spans="1:4">
      <c r="A75" s="201" t="s">
        <v>97</v>
      </c>
      <c r="B75" s="198"/>
      <c r="C75" s="198"/>
      <c r="D75" s="199"/>
    </row>
    <row r="76" spans="1:4">
      <c r="A76" s="201" t="s">
        <v>98</v>
      </c>
      <c r="B76" s="198"/>
      <c r="C76" s="198"/>
      <c r="D76" s="199"/>
    </row>
    <row r="77" spans="1:4">
      <c r="A77" s="201" t="s">
        <v>143</v>
      </c>
      <c r="B77" s="198">
        <v>60</v>
      </c>
      <c r="C77" s="198">
        <v>60</v>
      </c>
      <c r="D77" s="199">
        <f t="shared" si="1"/>
        <v>100</v>
      </c>
    </row>
    <row r="78" spans="1:4">
      <c r="A78" s="201" t="s">
        <v>144</v>
      </c>
      <c r="B78" s="198"/>
      <c r="C78" s="198"/>
      <c r="D78" s="199"/>
    </row>
    <row r="79" spans="1:4">
      <c r="A79" s="201" t="s">
        <v>145</v>
      </c>
      <c r="B79" s="198">
        <v>400</v>
      </c>
      <c r="C79" s="198">
        <v>400</v>
      </c>
      <c r="D79" s="199">
        <f t="shared" si="1"/>
        <v>100</v>
      </c>
    </row>
    <row r="80" spans="1:4">
      <c r="A80" s="201" t="s">
        <v>146</v>
      </c>
      <c r="B80" s="198"/>
      <c r="C80" s="198"/>
      <c r="D80" s="199"/>
    </row>
    <row r="81" spans="1:4">
      <c r="A81" s="201" t="s">
        <v>147</v>
      </c>
      <c r="B81" s="198">
        <v>786</v>
      </c>
      <c r="C81" s="198">
        <v>786</v>
      </c>
      <c r="D81" s="199">
        <f t="shared" si="1"/>
        <v>100</v>
      </c>
    </row>
    <row r="82" spans="1:4">
      <c r="A82" s="201" t="s">
        <v>139</v>
      </c>
      <c r="B82" s="198"/>
      <c r="C82" s="198"/>
      <c r="D82" s="199"/>
    </row>
    <row r="83" spans="1:4">
      <c r="A83" s="201" t="s">
        <v>105</v>
      </c>
      <c r="B83" s="198"/>
      <c r="C83" s="198"/>
      <c r="D83" s="199"/>
    </row>
    <row r="84" spans="1:4">
      <c r="A84" s="201" t="s">
        <v>148</v>
      </c>
      <c r="B84" s="198"/>
      <c r="C84" s="198"/>
      <c r="D84" s="199"/>
    </row>
    <row r="85" spans="1:4">
      <c r="A85" s="200" t="s">
        <v>149</v>
      </c>
      <c r="B85" s="198">
        <f>SUM(B86:B93)</f>
        <v>343.97</v>
      </c>
      <c r="C85" s="198">
        <f>SUM(C86:C93)</f>
        <v>363</v>
      </c>
      <c r="D85" s="199">
        <f t="shared" si="1"/>
        <v>94.7575757575758</v>
      </c>
    </row>
    <row r="86" spans="1:4">
      <c r="A86" s="201" t="s">
        <v>96</v>
      </c>
      <c r="B86" s="198">
        <v>154.25</v>
      </c>
      <c r="C86" s="198">
        <v>130</v>
      </c>
      <c r="D86" s="199">
        <f t="shared" si="1"/>
        <v>118.653846153846</v>
      </c>
    </row>
    <row r="87" spans="1:4">
      <c r="A87" s="201" t="s">
        <v>97</v>
      </c>
      <c r="B87" s="198"/>
      <c r="C87" s="198">
        <v>115</v>
      </c>
      <c r="D87" s="199">
        <f t="shared" si="1"/>
        <v>0</v>
      </c>
    </row>
    <row r="88" spans="1:4">
      <c r="A88" s="201" t="s">
        <v>98</v>
      </c>
      <c r="B88" s="198"/>
      <c r="C88" s="198"/>
      <c r="D88" s="199"/>
    </row>
    <row r="89" spans="1:4">
      <c r="A89" s="201" t="s">
        <v>150</v>
      </c>
      <c r="B89" s="198"/>
      <c r="C89" s="198"/>
      <c r="D89" s="199"/>
    </row>
    <row r="90" spans="1:4">
      <c r="A90" s="201" t="s">
        <v>151</v>
      </c>
      <c r="B90" s="198"/>
      <c r="C90" s="198"/>
      <c r="D90" s="199"/>
    </row>
    <row r="91" spans="1:4">
      <c r="A91" s="201" t="s">
        <v>139</v>
      </c>
      <c r="B91" s="198"/>
      <c r="C91" s="198"/>
      <c r="D91" s="199"/>
    </row>
    <row r="92" spans="1:4">
      <c r="A92" s="201" t="s">
        <v>105</v>
      </c>
      <c r="B92" s="198">
        <v>74.72</v>
      </c>
      <c r="C92" s="198">
        <v>68</v>
      </c>
      <c r="D92" s="199">
        <f t="shared" si="1"/>
        <v>109.882352941176</v>
      </c>
    </row>
    <row r="93" spans="1:4">
      <c r="A93" s="201" t="s">
        <v>152</v>
      </c>
      <c r="B93" s="198">
        <v>115</v>
      </c>
      <c r="C93" s="198">
        <v>50</v>
      </c>
      <c r="D93" s="199">
        <f t="shared" si="1"/>
        <v>230</v>
      </c>
    </row>
    <row r="94" spans="1:4">
      <c r="A94" s="200" t="s">
        <v>153</v>
      </c>
      <c r="B94" s="198">
        <f>SUM(B95:B103)</f>
        <v>0</v>
      </c>
      <c r="C94" s="198">
        <f>SUM(C95:C103)</f>
        <v>0</v>
      </c>
      <c r="D94" s="199"/>
    </row>
    <row r="95" spans="1:4">
      <c r="A95" s="201" t="s">
        <v>96</v>
      </c>
      <c r="B95" s="198"/>
      <c r="C95" s="198"/>
      <c r="D95" s="199"/>
    </row>
    <row r="96" spans="1:4">
      <c r="A96" s="201" t="s">
        <v>97</v>
      </c>
      <c r="B96" s="198"/>
      <c r="C96" s="198"/>
      <c r="D96" s="199"/>
    </row>
    <row r="97" spans="1:4">
      <c r="A97" s="201" t="s">
        <v>98</v>
      </c>
      <c r="B97" s="198"/>
      <c r="C97" s="198"/>
      <c r="D97" s="199"/>
    </row>
    <row r="98" spans="1:4">
      <c r="A98" s="201" t="s">
        <v>154</v>
      </c>
      <c r="B98" s="198"/>
      <c r="C98" s="198"/>
      <c r="D98" s="199"/>
    </row>
    <row r="99" spans="1:4">
      <c r="A99" s="201" t="s">
        <v>155</v>
      </c>
      <c r="B99" s="198"/>
      <c r="C99" s="198"/>
      <c r="D99" s="199"/>
    </row>
    <row r="100" spans="1:4">
      <c r="A100" s="201" t="s">
        <v>156</v>
      </c>
      <c r="B100" s="198"/>
      <c r="C100" s="198"/>
      <c r="D100" s="199"/>
    </row>
    <row r="101" spans="1:4">
      <c r="A101" s="201" t="s">
        <v>139</v>
      </c>
      <c r="B101" s="198"/>
      <c r="C101" s="198"/>
      <c r="D101" s="199"/>
    </row>
    <row r="102" spans="1:4">
      <c r="A102" s="201" t="s">
        <v>105</v>
      </c>
      <c r="B102" s="198"/>
      <c r="C102" s="198"/>
      <c r="D102" s="199"/>
    </row>
    <row r="103" spans="1:4">
      <c r="A103" s="201" t="s">
        <v>157</v>
      </c>
      <c r="B103" s="198"/>
      <c r="C103" s="198"/>
      <c r="D103" s="199"/>
    </row>
    <row r="104" spans="1:4">
      <c r="A104" s="200" t="s">
        <v>158</v>
      </c>
      <c r="B104" s="198">
        <f>SUM(B105:B118)</f>
        <v>117.76</v>
      </c>
      <c r="C104" s="198">
        <f>SUM(C105:C118)</f>
        <v>210</v>
      </c>
      <c r="D104" s="199">
        <f t="shared" si="1"/>
        <v>56.0761904761905</v>
      </c>
    </row>
    <row r="105" spans="1:4">
      <c r="A105" s="201" t="s">
        <v>96</v>
      </c>
      <c r="B105" s="198">
        <v>100.76</v>
      </c>
      <c r="C105" s="198">
        <v>200</v>
      </c>
      <c r="D105" s="199">
        <f t="shared" si="1"/>
        <v>50.38</v>
      </c>
    </row>
    <row r="106" spans="1:4">
      <c r="A106" s="201" t="s">
        <v>97</v>
      </c>
      <c r="B106" s="198"/>
      <c r="C106" s="198"/>
      <c r="D106" s="199"/>
    </row>
    <row r="107" spans="1:4">
      <c r="A107" s="201" t="s">
        <v>98</v>
      </c>
      <c r="B107" s="198"/>
      <c r="C107" s="198"/>
      <c r="D107" s="199"/>
    </row>
    <row r="108" spans="1:4">
      <c r="A108" s="201" t="s">
        <v>159</v>
      </c>
      <c r="B108" s="198"/>
      <c r="C108" s="198"/>
      <c r="D108" s="199"/>
    </row>
    <row r="109" spans="1:4">
      <c r="A109" s="201" t="s">
        <v>160</v>
      </c>
      <c r="B109" s="198"/>
      <c r="C109" s="198"/>
      <c r="D109" s="199"/>
    </row>
    <row r="110" spans="1:4">
      <c r="A110" s="201" t="s">
        <v>161</v>
      </c>
      <c r="B110" s="198"/>
      <c r="C110" s="198"/>
      <c r="D110" s="199"/>
    </row>
    <row r="111" spans="1:4">
      <c r="A111" s="201" t="s">
        <v>162</v>
      </c>
      <c r="B111" s="198"/>
      <c r="C111" s="198"/>
      <c r="D111" s="199"/>
    </row>
    <row r="112" spans="1:4">
      <c r="A112" s="201" t="s">
        <v>163</v>
      </c>
      <c r="B112" s="198"/>
      <c r="C112" s="198"/>
      <c r="D112" s="199"/>
    </row>
    <row r="113" spans="1:4">
      <c r="A113" s="201" t="s">
        <v>164</v>
      </c>
      <c r="B113" s="198"/>
      <c r="C113" s="198"/>
      <c r="D113" s="199"/>
    </row>
    <row r="114" spans="1:4">
      <c r="A114" s="201" t="s">
        <v>165</v>
      </c>
      <c r="B114" s="198"/>
      <c r="C114" s="198"/>
      <c r="D114" s="199"/>
    </row>
    <row r="115" spans="1:4">
      <c r="A115" s="201" t="s">
        <v>166</v>
      </c>
      <c r="B115" s="198"/>
      <c r="C115" s="198"/>
      <c r="D115" s="199"/>
    </row>
    <row r="116" spans="1:4">
      <c r="A116" s="201" t="s">
        <v>167</v>
      </c>
      <c r="B116" s="198"/>
      <c r="C116" s="198"/>
      <c r="D116" s="199"/>
    </row>
    <row r="117" spans="1:4">
      <c r="A117" s="201" t="s">
        <v>105</v>
      </c>
      <c r="B117" s="198"/>
      <c r="C117" s="198"/>
      <c r="D117" s="199"/>
    </row>
    <row r="118" spans="1:4">
      <c r="A118" s="201" t="s">
        <v>168</v>
      </c>
      <c r="B118" s="198">
        <v>17</v>
      </c>
      <c r="C118" s="198">
        <v>10</v>
      </c>
      <c r="D118" s="199">
        <f t="shared" si="1"/>
        <v>170</v>
      </c>
    </row>
    <row r="119" spans="1:4">
      <c r="A119" s="200" t="s">
        <v>169</v>
      </c>
      <c r="B119" s="198">
        <f>SUM(B120:B127)</f>
        <v>459.14</v>
      </c>
      <c r="C119" s="198">
        <f>SUM(C120:C127)</f>
        <v>450</v>
      </c>
      <c r="D119" s="199">
        <f t="shared" si="1"/>
        <v>102.031111111111</v>
      </c>
    </row>
    <row r="120" spans="1:4">
      <c r="A120" s="201" t="s">
        <v>96</v>
      </c>
      <c r="B120" s="198">
        <v>249.14</v>
      </c>
      <c r="C120" s="198">
        <v>220</v>
      </c>
      <c r="D120" s="199">
        <f t="shared" si="1"/>
        <v>113.245454545455</v>
      </c>
    </row>
    <row r="121" spans="1:4">
      <c r="A121" s="201" t="s">
        <v>97</v>
      </c>
      <c r="B121" s="198">
        <v>210</v>
      </c>
      <c r="C121" s="198">
        <v>180</v>
      </c>
      <c r="D121" s="199">
        <f t="shared" si="1"/>
        <v>116.666666666667</v>
      </c>
    </row>
    <row r="122" spans="1:4">
      <c r="A122" s="201" t="s">
        <v>98</v>
      </c>
      <c r="B122" s="198"/>
      <c r="C122" s="198"/>
      <c r="D122" s="199"/>
    </row>
    <row r="123" spans="1:4">
      <c r="A123" s="201" t="s">
        <v>170</v>
      </c>
      <c r="B123" s="198"/>
      <c r="C123" s="198"/>
      <c r="D123" s="199"/>
    </row>
    <row r="124" spans="1:4">
      <c r="A124" s="201" t="s">
        <v>171</v>
      </c>
      <c r="B124" s="198"/>
      <c r="C124" s="198"/>
      <c r="D124" s="199"/>
    </row>
    <row r="125" spans="1:4">
      <c r="A125" s="201" t="s">
        <v>172</v>
      </c>
      <c r="B125" s="198"/>
      <c r="C125" s="198"/>
      <c r="D125" s="199"/>
    </row>
    <row r="126" spans="1:4">
      <c r="A126" s="201" t="s">
        <v>105</v>
      </c>
      <c r="B126" s="198"/>
      <c r="C126" s="198"/>
      <c r="D126" s="199"/>
    </row>
    <row r="127" spans="1:4">
      <c r="A127" s="201" t="s">
        <v>173</v>
      </c>
      <c r="B127" s="198"/>
      <c r="C127" s="198">
        <v>50</v>
      </c>
      <c r="D127" s="199">
        <f t="shared" si="1"/>
        <v>0</v>
      </c>
    </row>
    <row r="128" spans="1:4">
      <c r="A128" s="200" t="s">
        <v>174</v>
      </c>
      <c r="B128" s="198">
        <f>SUM(B129:B138)</f>
        <v>707.92</v>
      </c>
      <c r="C128" s="198">
        <f>SUM(C129:C138)</f>
        <v>640</v>
      </c>
      <c r="D128" s="199">
        <f t="shared" si="1"/>
        <v>110.6125</v>
      </c>
    </row>
    <row r="129" spans="1:4">
      <c r="A129" s="201" t="s">
        <v>96</v>
      </c>
      <c r="B129" s="198">
        <v>469.92</v>
      </c>
      <c r="C129" s="198">
        <v>310</v>
      </c>
      <c r="D129" s="199">
        <f t="shared" si="1"/>
        <v>151.587096774194</v>
      </c>
    </row>
    <row r="130" spans="1:4">
      <c r="A130" s="201" t="s">
        <v>97</v>
      </c>
      <c r="B130" s="198"/>
      <c r="C130" s="198"/>
      <c r="D130" s="199"/>
    </row>
    <row r="131" spans="1:4">
      <c r="A131" s="201" t="s">
        <v>98</v>
      </c>
      <c r="B131" s="198"/>
      <c r="C131" s="198"/>
      <c r="D131" s="199"/>
    </row>
    <row r="132" spans="1:4">
      <c r="A132" s="201" t="s">
        <v>175</v>
      </c>
      <c r="B132" s="198"/>
      <c r="C132" s="198"/>
      <c r="D132" s="199"/>
    </row>
    <row r="133" spans="1:4">
      <c r="A133" s="201" t="s">
        <v>176</v>
      </c>
      <c r="B133" s="198"/>
      <c r="C133" s="198"/>
      <c r="D133" s="199"/>
    </row>
    <row r="134" spans="1:4">
      <c r="A134" s="201" t="s">
        <v>177</v>
      </c>
      <c r="B134" s="198"/>
      <c r="C134" s="198"/>
      <c r="D134" s="199"/>
    </row>
    <row r="135" spans="1:4">
      <c r="A135" s="201" t="s">
        <v>178</v>
      </c>
      <c r="B135" s="198"/>
      <c r="C135" s="198"/>
      <c r="D135" s="199"/>
    </row>
    <row r="136" spans="1:4">
      <c r="A136" s="201" t="s">
        <v>179</v>
      </c>
      <c r="B136" s="198">
        <v>138</v>
      </c>
      <c r="C136" s="198">
        <v>330</v>
      </c>
      <c r="D136" s="199">
        <f t="shared" ref="D136:D189" si="2">B136/C136*100</f>
        <v>41.8181818181818</v>
      </c>
    </row>
    <row r="137" spans="1:4">
      <c r="A137" s="201" t="s">
        <v>105</v>
      </c>
      <c r="B137" s="198"/>
      <c r="C137" s="198"/>
      <c r="D137" s="199"/>
    </row>
    <row r="138" spans="1:4">
      <c r="A138" s="201" t="s">
        <v>180</v>
      </c>
      <c r="B138" s="198">
        <v>100</v>
      </c>
      <c r="C138" s="198"/>
      <c r="D138" s="199"/>
    </row>
    <row r="139" spans="1:4">
      <c r="A139" s="200" t="s">
        <v>181</v>
      </c>
      <c r="B139" s="198">
        <f>SUM(B140:B150)</f>
        <v>0</v>
      </c>
      <c r="C139" s="198">
        <f>SUM(C140:C150)</f>
        <v>0</v>
      </c>
      <c r="D139" s="199"/>
    </row>
    <row r="140" spans="1:4">
      <c r="A140" s="201" t="s">
        <v>96</v>
      </c>
      <c r="B140" s="198"/>
      <c r="C140" s="198"/>
      <c r="D140" s="199"/>
    </row>
    <row r="141" spans="1:4">
      <c r="A141" s="201" t="s">
        <v>97</v>
      </c>
      <c r="B141" s="198"/>
      <c r="C141" s="198"/>
      <c r="D141" s="199"/>
    </row>
    <row r="142" spans="1:4">
      <c r="A142" s="201" t="s">
        <v>98</v>
      </c>
      <c r="B142" s="198"/>
      <c r="C142" s="198"/>
      <c r="D142" s="199"/>
    </row>
    <row r="143" spans="1:4">
      <c r="A143" s="201" t="s">
        <v>182</v>
      </c>
      <c r="B143" s="198"/>
      <c r="C143" s="198"/>
      <c r="D143" s="199"/>
    </row>
    <row r="144" spans="1:4">
      <c r="A144" s="201" t="s">
        <v>183</v>
      </c>
      <c r="B144" s="198"/>
      <c r="C144" s="198"/>
      <c r="D144" s="199"/>
    </row>
    <row r="145" spans="1:4">
      <c r="A145" s="201" t="s">
        <v>184</v>
      </c>
      <c r="B145" s="198"/>
      <c r="C145" s="198"/>
      <c r="D145" s="199"/>
    </row>
    <row r="146" spans="1:4">
      <c r="A146" s="201" t="s">
        <v>185</v>
      </c>
      <c r="B146" s="198"/>
      <c r="C146" s="198"/>
      <c r="D146" s="199"/>
    </row>
    <row r="147" spans="1:4">
      <c r="A147" s="201" t="s">
        <v>186</v>
      </c>
      <c r="B147" s="198"/>
      <c r="C147" s="198"/>
      <c r="D147" s="199"/>
    </row>
    <row r="148" spans="1:4">
      <c r="A148" s="201" t="s">
        <v>187</v>
      </c>
      <c r="B148" s="198"/>
      <c r="C148" s="198"/>
      <c r="D148" s="199"/>
    </row>
    <row r="149" spans="1:4">
      <c r="A149" s="201" t="s">
        <v>105</v>
      </c>
      <c r="B149" s="198"/>
      <c r="C149" s="198"/>
      <c r="D149" s="199"/>
    </row>
    <row r="150" spans="1:4">
      <c r="A150" s="201" t="s">
        <v>188</v>
      </c>
      <c r="B150" s="198"/>
      <c r="C150" s="198"/>
      <c r="D150" s="199"/>
    </row>
    <row r="151" spans="1:4">
      <c r="A151" s="200" t="s">
        <v>189</v>
      </c>
      <c r="B151" s="198">
        <f>SUM(B152:B160)</f>
        <v>0</v>
      </c>
      <c r="C151" s="198">
        <f>SUM(C152:C160)</f>
        <v>679</v>
      </c>
      <c r="D151" s="199">
        <f t="shared" si="2"/>
        <v>0</v>
      </c>
    </row>
    <row r="152" spans="1:4">
      <c r="A152" s="201" t="s">
        <v>96</v>
      </c>
      <c r="B152" s="198"/>
      <c r="C152" s="198">
        <v>579</v>
      </c>
      <c r="D152" s="199">
        <f t="shared" si="2"/>
        <v>0</v>
      </c>
    </row>
    <row r="153" spans="1:4">
      <c r="A153" s="201" t="s">
        <v>97</v>
      </c>
      <c r="B153" s="198"/>
      <c r="C153" s="198"/>
      <c r="D153" s="199"/>
    </row>
    <row r="154" spans="1:4">
      <c r="A154" s="201" t="s">
        <v>98</v>
      </c>
      <c r="B154" s="198"/>
      <c r="C154" s="198"/>
      <c r="D154" s="199"/>
    </row>
    <row r="155" spans="1:4">
      <c r="A155" s="201" t="s">
        <v>190</v>
      </c>
      <c r="B155" s="198"/>
      <c r="C155" s="198">
        <v>60</v>
      </c>
      <c r="D155" s="199">
        <f t="shared" si="2"/>
        <v>0</v>
      </c>
    </row>
    <row r="156" spans="1:4">
      <c r="A156" s="201" t="s">
        <v>191</v>
      </c>
      <c r="B156" s="198"/>
      <c r="C156" s="198">
        <v>30</v>
      </c>
      <c r="D156" s="199">
        <f t="shared" si="2"/>
        <v>0</v>
      </c>
    </row>
    <row r="157" spans="1:4">
      <c r="A157" s="201" t="s">
        <v>192</v>
      </c>
      <c r="B157" s="198"/>
      <c r="C157" s="198">
        <v>10</v>
      </c>
      <c r="D157" s="199">
        <f t="shared" si="2"/>
        <v>0</v>
      </c>
    </row>
    <row r="158" spans="1:4">
      <c r="A158" s="201" t="s">
        <v>139</v>
      </c>
      <c r="B158" s="198"/>
      <c r="C158" s="198"/>
      <c r="D158" s="199"/>
    </row>
    <row r="159" spans="1:4">
      <c r="A159" s="201" t="s">
        <v>105</v>
      </c>
      <c r="B159" s="198"/>
      <c r="C159" s="198"/>
      <c r="D159" s="199"/>
    </row>
    <row r="160" spans="1:4">
      <c r="A160" s="201" t="s">
        <v>193</v>
      </c>
      <c r="B160" s="198"/>
      <c r="C160" s="198"/>
      <c r="D160" s="199"/>
    </row>
    <row r="161" spans="1:4">
      <c r="A161" s="200" t="s">
        <v>194</v>
      </c>
      <c r="B161" s="198">
        <f>SUM(B162:B173)</f>
        <v>19</v>
      </c>
      <c r="C161" s="198">
        <f>SUM(C162:C173)</f>
        <v>222</v>
      </c>
      <c r="D161" s="199">
        <f t="shared" si="2"/>
        <v>8.55855855855856</v>
      </c>
    </row>
    <row r="162" spans="1:4">
      <c r="A162" s="201" t="s">
        <v>96</v>
      </c>
      <c r="B162" s="198"/>
      <c r="C162" s="198">
        <v>143</v>
      </c>
      <c r="D162" s="199">
        <f t="shared" si="2"/>
        <v>0</v>
      </c>
    </row>
    <row r="163" spans="1:4">
      <c r="A163" s="201" t="s">
        <v>97</v>
      </c>
      <c r="B163" s="198"/>
      <c r="C163" s="198"/>
      <c r="D163" s="199"/>
    </row>
    <row r="164" spans="1:4">
      <c r="A164" s="201" t="s">
        <v>98</v>
      </c>
      <c r="B164" s="198"/>
      <c r="C164" s="198"/>
      <c r="D164" s="199"/>
    </row>
    <row r="165" spans="1:4">
      <c r="A165" s="201" t="s">
        <v>195</v>
      </c>
      <c r="B165" s="198">
        <v>19</v>
      </c>
      <c r="C165" s="198">
        <v>19</v>
      </c>
      <c r="D165" s="199">
        <f t="shared" si="2"/>
        <v>100</v>
      </c>
    </row>
    <row r="166" spans="1:4">
      <c r="A166" s="201" t="s">
        <v>196</v>
      </c>
      <c r="B166" s="198"/>
      <c r="C166" s="198"/>
      <c r="D166" s="199"/>
    </row>
    <row r="167" spans="1:4">
      <c r="A167" s="201" t="s">
        <v>197</v>
      </c>
      <c r="B167" s="198"/>
      <c r="C167" s="198"/>
      <c r="D167" s="199"/>
    </row>
    <row r="168" spans="1:4">
      <c r="A168" s="201" t="s">
        <v>198</v>
      </c>
      <c r="B168" s="198"/>
      <c r="C168" s="198"/>
      <c r="D168" s="199"/>
    </row>
    <row r="169" spans="1:4">
      <c r="A169" s="201" t="s">
        <v>199</v>
      </c>
      <c r="B169" s="198"/>
      <c r="C169" s="198"/>
      <c r="D169" s="199"/>
    </row>
    <row r="170" spans="1:4">
      <c r="A170" s="201" t="s">
        <v>200</v>
      </c>
      <c r="B170" s="198"/>
      <c r="C170" s="198"/>
      <c r="D170" s="199"/>
    </row>
    <row r="171" spans="1:4">
      <c r="A171" s="201" t="s">
        <v>139</v>
      </c>
      <c r="B171" s="198"/>
      <c r="C171" s="198"/>
      <c r="D171" s="199"/>
    </row>
    <row r="172" spans="1:4">
      <c r="A172" s="201" t="s">
        <v>105</v>
      </c>
      <c r="B172" s="198"/>
      <c r="C172" s="198">
        <v>60</v>
      </c>
      <c r="D172" s="199">
        <f t="shared" si="2"/>
        <v>0</v>
      </c>
    </row>
    <row r="173" spans="1:4">
      <c r="A173" s="201" t="s">
        <v>201</v>
      </c>
      <c r="B173" s="198"/>
      <c r="C173" s="198"/>
      <c r="D173" s="199"/>
    </row>
    <row r="174" spans="1:4">
      <c r="A174" s="200" t="s">
        <v>202</v>
      </c>
      <c r="B174" s="198">
        <f>SUM(B175:B180)</f>
        <v>0</v>
      </c>
      <c r="C174" s="198">
        <f>SUM(C175:C180)</f>
        <v>14</v>
      </c>
      <c r="D174" s="199">
        <f t="shared" si="2"/>
        <v>0</v>
      </c>
    </row>
    <row r="175" spans="1:4">
      <c r="A175" s="201" t="s">
        <v>96</v>
      </c>
      <c r="B175" s="198"/>
      <c r="C175" s="198">
        <v>11</v>
      </c>
      <c r="D175" s="199">
        <f t="shared" si="2"/>
        <v>0</v>
      </c>
    </row>
    <row r="176" spans="1:4">
      <c r="A176" s="201" t="s">
        <v>97</v>
      </c>
      <c r="B176" s="198"/>
      <c r="C176" s="198"/>
      <c r="D176" s="199"/>
    </row>
    <row r="177" spans="1:4">
      <c r="A177" s="201" t="s">
        <v>98</v>
      </c>
      <c r="B177" s="198"/>
      <c r="C177" s="198"/>
      <c r="D177" s="199"/>
    </row>
    <row r="178" spans="1:4">
      <c r="A178" s="201" t="s">
        <v>203</v>
      </c>
      <c r="B178" s="198"/>
      <c r="C178" s="198"/>
      <c r="D178" s="199"/>
    </row>
    <row r="179" spans="1:4">
      <c r="A179" s="201" t="s">
        <v>105</v>
      </c>
      <c r="B179" s="198"/>
      <c r="C179" s="198">
        <v>3</v>
      </c>
      <c r="D179" s="199">
        <f t="shared" si="2"/>
        <v>0</v>
      </c>
    </row>
    <row r="180" spans="1:4">
      <c r="A180" s="201" t="s">
        <v>204</v>
      </c>
      <c r="B180" s="198"/>
      <c r="C180" s="198"/>
      <c r="D180" s="199"/>
    </row>
    <row r="181" spans="1:4">
      <c r="A181" s="200" t="s">
        <v>205</v>
      </c>
      <c r="B181" s="198">
        <f>SUM(B182:B187)</f>
        <v>34.23</v>
      </c>
      <c r="C181" s="198">
        <f>SUM(C182:C187)</f>
        <v>13</v>
      </c>
      <c r="D181" s="199">
        <f t="shared" si="2"/>
        <v>263.307692307692</v>
      </c>
    </row>
    <row r="182" spans="1:4">
      <c r="A182" s="201" t="s">
        <v>96</v>
      </c>
      <c r="B182" s="198">
        <v>19.9</v>
      </c>
      <c r="C182" s="198">
        <v>12</v>
      </c>
      <c r="D182" s="199">
        <f t="shared" si="2"/>
        <v>165.833333333333</v>
      </c>
    </row>
    <row r="183" spans="1:4">
      <c r="A183" s="201" t="s">
        <v>97</v>
      </c>
      <c r="B183" s="198"/>
      <c r="C183" s="198"/>
      <c r="D183" s="199"/>
    </row>
    <row r="184" spans="1:4">
      <c r="A184" s="201" t="s">
        <v>98</v>
      </c>
      <c r="B184" s="198"/>
      <c r="C184" s="198"/>
      <c r="D184" s="199"/>
    </row>
    <row r="185" spans="1:4">
      <c r="A185" s="201" t="s">
        <v>206</v>
      </c>
      <c r="B185" s="198"/>
      <c r="C185" s="198"/>
      <c r="D185" s="199"/>
    </row>
    <row r="186" spans="1:4">
      <c r="A186" s="201" t="s">
        <v>105</v>
      </c>
      <c r="B186" s="198">
        <v>14.33</v>
      </c>
      <c r="C186" s="198">
        <v>1</v>
      </c>
      <c r="D186" s="199">
        <f t="shared" si="2"/>
        <v>1433</v>
      </c>
    </row>
    <row r="187" spans="1:4">
      <c r="A187" s="201" t="s">
        <v>207</v>
      </c>
      <c r="B187" s="198"/>
      <c r="C187" s="198"/>
      <c r="D187" s="199"/>
    </row>
    <row r="188" spans="1:4">
      <c r="A188" s="200" t="s">
        <v>208</v>
      </c>
      <c r="B188" s="198">
        <f>SUM(B189:B196)</f>
        <v>50.87</v>
      </c>
      <c r="C188" s="198">
        <f>SUM(C189:C196)</f>
        <v>36</v>
      </c>
      <c r="D188" s="199">
        <f t="shared" si="2"/>
        <v>141.305555555556</v>
      </c>
    </row>
    <row r="189" spans="1:4">
      <c r="A189" s="201" t="s">
        <v>96</v>
      </c>
      <c r="B189" s="198">
        <v>50.87</v>
      </c>
      <c r="C189" s="198">
        <v>36</v>
      </c>
      <c r="D189" s="199">
        <f t="shared" si="2"/>
        <v>141.305555555556</v>
      </c>
    </row>
    <row r="190" spans="1:4">
      <c r="A190" s="201" t="s">
        <v>97</v>
      </c>
      <c r="B190" s="198"/>
      <c r="C190" s="198"/>
      <c r="D190" s="199"/>
    </row>
    <row r="191" spans="1:4">
      <c r="A191" s="201" t="s">
        <v>98</v>
      </c>
      <c r="B191" s="198"/>
      <c r="C191" s="198"/>
      <c r="D191" s="199"/>
    </row>
    <row r="192" spans="1:4">
      <c r="A192" s="201" t="s">
        <v>209</v>
      </c>
      <c r="B192" s="198"/>
      <c r="C192" s="198"/>
      <c r="D192" s="199"/>
    </row>
    <row r="193" spans="1:4">
      <c r="A193" s="201" t="s">
        <v>210</v>
      </c>
      <c r="B193" s="198"/>
      <c r="C193" s="198"/>
      <c r="D193" s="199"/>
    </row>
    <row r="194" spans="1:4">
      <c r="A194" s="201" t="s">
        <v>211</v>
      </c>
      <c r="B194" s="198"/>
      <c r="C194" s="198"/>
      <c r="D194" s="199"/>
    </row>
    <row r="195" spans="1:4">
      <c r="A195" s="201" t="s">
        <v>105</v>
      </c>
      <c r="B195" s="198"/>
      <c r="C195" s="198"/>
      <c r="D195" s="199"/>
    </row>
    <row r="196" spans="1:4">
      <c r="A196" s="201" t="s">
        <v>212</v>
      </c>
      <c r="B196" s="198"/>
      <c r="C196" s="198"/>
      <c r="D196" s="199"/>
    </row>
    <row r="197" spans="1:4">
      <c r="A197" s="200" t="s">
        <v>213</v>
      </c>
      <c r="B197" s="198">
        <f>SUM(B198:B202)</f>
        <v>84.11</v>
      </c>
      <c r="C197" s="198">
        <f>SUM(C198:C202)</f>
        <v>65</v>
      </c>
      <c r="D197" s="199">
        <f t="shared" ref="D197:D260" si="3">B197/C197*100</f>
        <v>129.4</v>
      </c>
    </row>
    <row r="198" spans="1:4">
      <c r="A198" s="201" t="s">
        <v>96</v>
      </c>
      <c r="B198" s="198">
        <v>84.11</v>
      </c>
      <c r="C198" s="198">
        <v>55</v>
      </c>
      <c r="D198" s="199">
        <f t="shared" si="3"/>
        <v>152.927272727273</v>
      </c>
    </row>
    <row r="199" spans="1:4">
      <c r="A199" s="201" t="s">
        <v>97</v>
      </c>
      <c r="B199" s="198"/>
      <c r="C199" s="198"/>
      <c r="D199" s="199"/>
    </row>
    <row r="200" spans="1:4">
      <c r="A200" s="201" t="s">
        <v>98</v>
      </c>
      <c r="B200" s="198"/>
      <c r="C200" s="198"/>
      <c r="D200" s="199"/>
    </row>
    <row r="201" spans="1:4">
      <c r="A201" s="201" t="s">
        <v>214</v>
      </c>
      <c r="B201" s="198"/>
      <c r="C201" s="198"/>
      <c r="D201" s="199"/>
    </row>
    <row r="202" spans="1:4">
      <c r="A202" s="201" t="s">
        <v>215</v>
      </c>
      <c r="B202" s="198"/>
      <c r="C202" s="198">
        <v>10</v>
      </c>
      <c r="D202" s="199">
        <f t="shared" si="3"/>
        <v>0</v>
      </c>
    </row>
    <row r="203" spans="1:4">
      <c r="A203" s="200" t="s">
        <v>216</v>
      </c>
      <c r="B203" s="198">
        <f>SUM(B204:B209)</f>
        <v>34</v>
      </c>
      <c r="C203" s="198">
        <f>SUM(C204:C209)</f>
        <v>37</v>
      </c>
      <c r="D203" s="199">
        <f t="shared" si="3"/>
        <v>91.8918918918919</v>
      </c>
    </row>
    <row r="204" spans="1:4">
      <c r="A204" s="201" t="s">
        <v>96</v>
      </c>
      <c r="B204" s="198">
        <v>34</v>
      </c>
      <c r="C204" s="198">
        <v>37</v>
      </c>
      <c r="D204" s="199">
        <f t="shared" si="3"/>
        <v>91.8918918918919</v>
      </c>
    </row>
    <row r="205" spans="1:4">
      <c r="A205" s="201" t="s">
        <v>97</v>
      </c>
      <c r="B205" s="198"/>
      <c r="C205" s="198"/>
      <c r="D205" s="199"/>
    </row>
    <row r="206" spans="1:4">
      <c r="A206" s="201" t="s">
        <v>98</v>
      </c>
      <c r="B206" s="198"/>
      <c r="C206" s="198"/>
      <c r="D206" s="199"/>
    </row>
    <row r="207" spans="1:4">
      <c r="A207" s="201" t="s">
        <v>110</v>
      </c>
      <c r="B207" s="198"/>
      <c r="C207" s="198"/>
      <c r="D207" s="199"/>
    </row>
    <row r="208" spans="1:4">
      <c r="A208" s="201" t="s">
        <v>105</v>
      </c>
      <c r="B208" s="198"/>
      <c r="C208" s="198"/>
      <c r="D208" s="199"/>
    </row>
    <row r="209" spans="1:4">
      <c r="A209" s="201" t="s">
        <v>217</v>
      </c>
      <c r="B209" s="198"/>
      <c r="C209" s="198"/>
      <c r="D209" s="199"/>
    </row>
    <row r="210" spans="1:4">
      <c r="A210" s="200" t="s">
        <v>218</v>
      </c>
      <c r="B210" s="198">
        <f>SUM(B211:B217)</f>
        <v>452.99</v>
      </c>
      <c r="C210" s="198">
        <f>SUM(C211:C217)</f>
        <v>314</v>
      </c>
      <c r="D210" s="199">
        <f t="shared" si="3"/>
        <v>144.264331210191</v>
      </c>
    </row>
    <row r="211" spans="1:4">
      <c r="A211" s="201" t="s">
        <v>96</v>
      </c>
      <c r="B211" s="198">
        <v>376.43</v>
      </c>
      <c r="C211" s="198">
        <v>214</v>
      </c>
      <c r="D211" s="199">
        <f t="shared" si="3"/>
        <v>175.901869158878</v>
      </c>
    </row>
    <row r="212" spans="1:4">
      <c r="A212" s="201" t="s">
        <v>97</v>
      </c>
      <c r="B212" s="198">
        <v>38</v>
      </c>
      <c r="C212" s="198">
        <v>77</v>
      </c>
      <c r="D212" s="199">
        <f t="shared" si="3"/>
        <v>49.3506493506493</v>
      </c>
    </row>
    <row r="213" spans="1:4">
      <c r="A213" s="201" t="s">
        <v>98</v>
      </c>
      <c r="B213" s="198"/>
      <c r="C213" s="198"/>
      <c r="D213" s="199"/>
    </row>
    <row r="214" spans="1:4">
      <c r="A214" s="201" t="s">
        <v>219</v>
      </c>
      <c r="B214" s="198"/>
      <c r="C214" s="198"/>
      <c r="D214" s="199"/>
    </row>
    <row r="215" spans="1:4">
      <c r="A215" s="201" t="s">
        <v>220</v>
      </c>
      <c r="B215" s="198"/>
      <c r="C215" s="198"/>
      <c r="D215" s="199"/>
    </row>
    <row r="216" spans="1:4">
      <c r="A216" s="201" t="s">
        <v>105</v>
      </c>
      <c r="B216" s="198">
        <v>14.65</v>
      </c>
      <c r="C216" s="198">
        <v>4</v>
      </c>
      <c r="D216" s="199">
        <f t="shared" si="3"/>
        <v>366.25</v>
      </c>
    </row>
    <row r="217" spans="1:4">
      <c r="A217" s="201" t="s">
        <v>221</v>
      </c>
      <c r="B217" s="198">
        <v>23.91</v>
      </c>
      <c r="C217" s="198">
        <v>19</v>
      </c>
      <c r="D217" s="199">
        <f t="shared" si="3"/>
        <v>125.842105263158</v>
      </c>
    </row>
    <row r="218" spans="1:4">
      <c r="A218" s="200" t="s">
        <v>222</v>
      </c>
      <c r="B218" s="198">
        <f>SUM(B219:B224)</f>
        <v>1028.83</v>
      </c>
      <c r="C218" s="198">
        <f>SUM(C219:C224)</f>
        <v>1664</v>
      </c>
      <c r="D218" s="199">
        <f t="shared" si="3"/>
        <v>61.8287259615385</v>
      </c>
    </row>
    <row r="219" spans="1:4">
      <c r="A219" s="201" t="s">
        <v>96</v>
      </c>
      <c r="B219" s="198">
        <v>895.29</v>
      </c>
      <c r="C219" s="198">
        <v>917</v>
      </c>
      <c r="D219" s="199">
        <f t="shared" si="3"/>
        <v>97.6324972737186</v>
      </c>
    </row>
    <row r="220" spans="1:4">
      <c r="A220" s="201" t="s">
        <v>97</v>
      </c>
      <c r="B220" s="198">
        <v>20</v>
      </c>
      <c r="C220" s="198">
        <v>20</v>
      </c>
      <c r="D220" s="199">
        <f t="shared" si="3"/>
        <v>100</v>
      </c>
    </row>
    <row r="221" spans="1:4">
      <c r="A221" s="201" t="s">
        <v>98</v>
      </c>
      <c r="B221" s="198"/>
      <c r="C221" s="198"/>
      <c r="D221" s="199"/>
    </row>
    <row r="222" spans="1:4">
      <c r="A222" s="201" t="s">
        <v>223</v>
      </c>
      <c r="B222" s="198">
        <v>50</v>
      </c>
      <c r="C222" s="198">
        <v>597</v>
      </c>
      <c r="D222" s="199">
        <f t="shared" si="3"/>
        <v>8.37520938023451</v>
      </c>
    </row>
    <row r="223" spans="1:4">
      <c r="A223" s="201" t="s">
        <v>105</v>
      </c>
      <c r="B223" s="198">
        <v>63.54</v>
      </c>
      <c r="C223" s="198">
        <v>45</v>
      </c>
      <c r="D223" s="199">
        <f t="shared" si="3"/>
        <v>141.2</v>
      </c>
    </row>
    <row r="224" spans="1:4">
      <c r="A224" s="201" t="s">
        <v>224</v>
      </c>
      <c r="B224" s="198"/>
      <c r="C224" s="198">
        <v>85</v>
      </c>
      <c r="D224" s="199">
        <f t="shared" si="3"/>
        <v>0</v>
      </c>
    </row>
    <row r="225" spans="1:4">
      <c r="A225" s="200" t="s">
        <v>225</v>
      </c>
      <c r="B225" s="198">
        <f>SUM(B226:B230)</f>
        <v>495.7</v>
      </c>
      <c r="C225" s="198">
        <f>SUM(C226:C230)</f>
        <v>466</v>
      </c>
      <c r="D225" s="199">
        <f t="shared" si="3"/>
        <v>106.37339055794</v>
      </c>
    </row>
    <row r="226" spans="1:4">
      <c r="A226" s="201" t="s">
        <v>96</v>
      </c>
      <c r="B226" s="198">
        <v>124.03</v>
      </c>
      <c r="C226" s="198">
        <v>108</v>
      </c>
      <c r="D226" s="199">
        <f t="shared" si="3"/>
        <v>114.842592592593</v>
      </c>
    </row>
    <row r="227" spans="1:4">
      <c r="A227" s="201" t="s">
        <v>97</v>
      </c>
      <c r="B227" s="198"/>
      <c r="C227" s="198">
        <v>54</v>
      </c>
      <c r="D227" s="199">
        <f t="shared" si="3"/>
        <v>0</v>
      </c>
    </row>
    <row r="228" spans="1:4">
      <c r="A228" s="201" t="s">
        <v>98</v>
      </c>
      <c r="B228" s="198"/>
      <c r="C228" s="198"/>
      <c r="D228" s="199"/>
    </row>
    <row r="229" spans="1:4">
      <c r="A229" s="201" t="s">
        <v>105</v>
      </c>
      <c r="B229" s="198">
        <v>17.67</v>
      </c>
      <c r="C229" s="198">
        <v>4</v>
      </c>
      <c r="D229" s="199">
        <f t="shared" si="3"/>
        <v>441.75</v>
      </c>
    </row>
    <row r="230" spans="1:4">
      <c r="A230" s="201" t="s">
        <v>226</v>
      </c>
      <c r="B230" s="198">
        <v>354</v>
      </c>
      <c r="C230" s="198">
        <v>300</v>
      </c>
      <c r="D230" s="199">
        <f t="shared" si="3"/>
        <v>118</v>
      </c>
    </row>
    <row r="231" spans="1:4">
      <c r="A231" s="200" t="s">
        <v>227</v>
      </c>
      <c r="B231" s="198">
        <f>SUM(B232:B236)</f>
        <v>112.97</v>
      </c>
      <c r="C231" s="198">
        <f>SUM(C232:C236)</f>
        <v>98</v>
      </c>
      <c r="D231" s="199">
        <f t="shared" si="3"/>
        <v>115.275510204082</v>
      </c>
    </row>
    <row r="232" spans="1:4">
      <c r="A232" s="201" t="s">
        <v>96</v>
      </c>
      <c r="B232" s="198">
        <v>112.97</v>
      </c>
      <c r="C232" s="198">
        <v>98</v>
      </c>
      <c r="D232" s="199">
        <f t="shared" si="3"/>
        <v>115.275510204082</v>
      </c>
    </row>
    <row r="233" spans="1:4">
      <c r="A233" s="201" t="s">
        <v>97</v>
      </c>
      <c r="B233" s="198"/>
      <c r="C233" s="198"/>
      <c r="D233" s="199"/>
    </row>
    <row r="234" spans="1:4">
      <c r="A234" s="201" t="s">
        <v>98</v>
      </c>
      <c r="B234" s="198"/>
      <c r="C234" s="198"/>
      <c r="D234" s="199"/>
    </row>
    <row r="235" spans="1:4">
      <c r="A235" s="201" t="s">
        <v>105</v>
      </c>
      <c r="B235" s="198"/>
      <c r="C235" s="198"/>
      <c r="D235" s="199"/>
    </row>
    <row r="236" spans="1:4">
      <c r="A236" s="201" t="s">
        <v>228</v>
      </c>
      <c r="B236" s="198"/>
      <c r="C236" s="198"/>
      <c r="D236" s="199"/>
    </row>
    <row r="237" spans="1:4">
      <c r="A237" s="200" t="s">
        <v>229</v>
      </c>
      <c r="B237" s="198">
        <f>SUM(B238:B242)</f>
        <v>69.9</v>
      </c>
      <c r="C237" s="198">
        <f>SUM(C238:C242)</f>
        <v>75</v>
      </c>
      <c r="D237" s="199">
        <f t="shared" si="3"/>
        <v>93.2</v>
      </c>
    </row>
    <row r="238" spans="1:4">
      <c r="A238" s="201" t="s">
        <v>96</v>
      </c>
      <c r="B238" s="198">
        <v>45.9</v>
      </c>
      <c r="C238" s="198">
        <v>51</v>
      </c>
      <c r="D238" s="199">
        <f t="shared" si="3"/>
        <v>90</v>
      </c>
    </row>
    <row r="239" spans="1:4">
      <c r="A239" s="201" t="s">
        <v>97</v>
      </c>
      <c r="B239" s="198">
        <v>24</v>
      </c>
      <c r="C239" s="198">
        <v>24</v>
      </c>
      <c r="D239" s="199">
        <f t="shared" si="3"/>
        <v>100</v>
      </c>
    </row>
    <row r="240" spans="1:4">
      <c r="A240" s="201" t="s">
        <v>98</v>
      </c>
      <c r="B240" s="198"/>
      <c r="C240" s="198"/>
      <c r="D240" s="199"/>
    </row>
    <row r="241" spans="1:4">
      <c r="A241" s="201" t="s">
        <v>105</v>
      </c>
      <c r="B241" s="198"/>
      <c r="C241" s="198"/>
      <c r="D241" s="199"/>
    </row>
    <row r="242" spans="1:4">
      <c r="A242" s="201" t="s">
        <v>230</v>
      </c>
      <c r="B242" s="198"/>
      <c r="C242" s="198"/>
      <c r="D242" s="199"/>
    </row>
    <row r="243" spans="1:4">
      <c r="A243" s="200" t="s">
        <v>231</v>
      </c>
      <c r="B243" s="198">
        <f>SUM(B244:B248)</f>
        <v>0</v>
      </c>
      <c r="C243" s="198">
        <f>SUM(C244:C248)</f>
        <v>0</v>
      </c>
      <c r="D243" s="199"/>
    </row>
    <row r="244" spans="1:4">
      <c r="A244" s="201" t="s">
        <v>96</v>
      </c>
      <c r="B244" s="198"/>
      <c r="C244" s="198"/>
      <c r="D244" s="199"/>
    </row>
    <row r="245" spans="1:4">
      <c r="A245" s="201" t="s">
        <v>97</v>
      </c>
      <c r="B245" s="198"/>
      <c r="C245" s="198"/>
      <c r="D245" s="199"/>
    </row>
    <row r="246" spans="1:4">
      <c r="A246" s="201" t="s">
        <v>98</v>
      </c>
      <c r="B246" s="198"/>
      <c r="C246" s="198"/>
      <c r="D246" s="199"/>
    </row>
    <row r="247" spans="1:4">
      <c r="A247" s="201" t="s">
        <v>105</v>
      </c>
      <c r="B247" s="198"/>
      <c r="C247" s="198"/>
      <c r="D247" s="199"/>
    </row>
    <row r="248" spans="1:4">
      <c r="A248" s="201" t="s">
        <v>232</v>
      </c>
      <c r="B248" s="198"/>
      <c r="C248" s="198"/>
      <c r="D248" s="199"/>
    </row>
    <row r="249" spans="1:4">
      <c r="A249" s="200" t="s">
        <v>233</v>
      </c>
      <c r="B249" s="198">
        <f>SUM(B250:B254)</f>
        <v>929.26</v>
      </c>
      <c r="C249" s="198">
        <f>SUM(C250:C254)</f>
        <v>0</v>
      </c>
      <c r="D249" s="199"/>
    </row>
    <row r="250" spans="1:4">
      <c r="A250" s="201" t="s">
        <v>96</v>
      </c>
      <c r="B250" s="198">
        <v>81.55</v>
      </c>
      <c r="C250" s="198"/>
      <c r="D250" s="199"/>
    </row>
    <row r="251" spans="1:4">
      <c r="A251" s="201" t="s">
        <v>97</v>
      </c>
      <c r="B251" s="198"/>
      <c r="C251" s="198"/>
      <c r="D251" s="199"/>
    </row>
    <row r="252" spans="1:4">
      <c r="A252" s="201" t="s">
        <v>98</v>
      </c>
      <c r="B252" s="198"/>
      <c r="C252" s="198"/>
      <c r="D252" s="199"/>
    </row>
    <row r="253" spans="1:4">
      <c r="A253" s="201" t="s">
        <v>105</v>
      </c>
      <c r="B253" s="198">
        <v>14.91</v>
      </c>
      <c r="C253" s="198"/>
      <c r="D253" s="199"/>
    </row>
    <row r="254" spans="1:4">
      <c r="A254" s="201" t="s">
        <v>233</v>
      </c>
      <c r="B254" s="198">
        <v>832.8</v>
      </c>
      <c r="C254" s="198"/>
      <c r="D254" s="199"/>
    </row>
    <row r="255" spans="1:4">
      <c r="A255" s="200" t="s">
        <v>234</v>
      </c>
      <c r="B255" s="198">
        <f>SUM(B256:B257)</f>
        <v>1568.82</v>
      </c>
      <c r="C255" s="198">
        <f>SUM(C256:C257)</f>
        <v>106</v>
      </c>
      <c r="D255" s="199">
        <f t="shared" si="3"/>
        <v>1480.01886792453</v>
      </c>
    </row>
    <row r="256" spans="1:4">
      <c r="A256" s="201" t="s">
        <v>235</v>
      </c>
      <c r="B256" s="198"/>
      <c r="C256" s="198"/>
      <c r="D256" s="199"/>
    </row>
    <row r="257" spans="1:4">
      <c r="A257" s="201" t="s">
        <v>234</v>
      </c>
      <c r="B257" s="198">
        <v>1568.82</v>
      </c>
      <c r="C257" s="198">
        <v>106</v>
      </c>
      <c r="D257" s="199">
        <f t="shared" si="3"/>
        <v>1480.01886792453</v>
      </c>
    </row>
    <row r="258" spans="1:4">
      <c r="A258" s="197" t="s">
        <v>51</v>
      </c>
      <c r="B258" s="198"/>
      <c r="C258" s="198"/>
      <c r="D258" s="199"/>
    </row>
    <row r="259" spans="1:4">
      <c r="A259" s="197" t="s">
        <v>52</v>
      </c>
      <c r="B259" s="198"/>
      <c r="C259" s="198"/>
      <c r="D259" s="199"/>
    </row>
    <row r="260" spans="1:4">
      <c r="A260" s="197" t="s">
        <v>53</v>
      </c>
      <c r="B260" s="198">
        <f>B261+B262+B263+B264+B265+B266+B267+B268+B269+B270+B271+B272</f>
        <v>7090.99</v>
      </c>
      <c r="C260" s="198">
        <f>C261+C262+C263+C264+C265+C266+C267+C268+C269+C270+C271+C272</f>
        <v>8293</v>
      </c>
      <c r="D260" s="199">
        <f t="shared" si="3"/>
        <v>85.5057277221753</v>
      </c>
    </row>
    <row r="261" spans="1:4">
      <c r="A261" s="200" t="s">
        <v>236</v>
      </c>
      <c r="B261" s="198">
        <v>437.4</v>
      </c>
      <c r="C261" s="198">
        <v>347</v>
      </c>
      <c r="D261" s="199">
        <f t="shared" ref="D261:D319" si="4">B261/C261*100</f>
        <v>126.051873198847</v>
      </c>
    </row>
    <row r="262" spans="1:4">
      <c r="A262" s="200" t="s">
        <v>237</v>
      </c>
      <c r="B262" s="198">
        <v>6046.13</v>
      </c>
      <c r="C262" s="198">
        <v>5663</v>
      </c>
      <c r="D262" s="199">
        <f t="shared" si="4"/>
        <v>106.765495320502</v>
      </c>
    </row>
    <row r="263" spans="1:4">
      <c r="A263" s="200" t="s">
        <v>238</v>
      </c>
      <c r="B263" s="198"/>
      <c r="C263" s="198"/>
      <c r="D263" s="199"/>
    </row>
    <row r="264" spans="1:4">
      <c r="A264" s="200" t="s">
        <v>239</v>
      </c>
      <c r="B264" s="198"/>
      <c r="C264" s="198">
        <v>711</v>
      </c>
      <c r="D264" s="199">
        <f t="shared" si="4"/>
        <v>0</v>
      </c>
    </row>
    <row r="265" spans="1:4">
      <c r="A265" s="200" t="s">
        <v>240</v>
      </c>
      <c r="B265" s="198"/>
      <c r="C265" s="198">
        <v>1034</v>
      </c>
      <c r="D265" s="199">
        <f t="shared" si="4"/>
        <v>0</v>
      </c>
    </row>
    <row r="266" spans="1:4">
      <c r="A266" s="200" t="s">
        <v>241</v>
      </c>
      <c r="B266" s="198">
        <v>607.46</v>
      </c>
      <c r="C266" s="198">
        <v>538</v>
      </c>
      <c r="D266" s="199">
        <f t="shared" si="4"/>
        <v>112.910780669145</v>
      </c>
    </row>
    <row r="267" spans="1:4">
      <c r="A267" s="200" t="s">
        <v>242</v>
      </c>
      <c r="B267" s="198"/>
      <c r="C267" s="198"/>
      <c r="D267" s="199"/>
    </row>
    <row r="268" spans="1:4">
      <c r="A268" s="200" t="s">
        <v>243</v>
      </c>
      <c r="B268" s="198"/>
      <c r="C268" s="198"/>
      <c r="D268" s="199"/>
    </row>
    <row r="269" spans="1:4">
      <c r="A269" s="200" t="s">
        <v>244</v>
      </c>
      <c r="B269" s="198"/>
      <c r="C269" s="198"/>
      <c r="D269" s="199"/>
    </row>
    <row r="270" spans="1:4">
      <c r="A270" s="200" t="s">
        <v>245</v>
      </c>
      <c r="B270" s="198"/>
      <c r="C270" s="198"/>
      <c r="D270" s="199"/>
    </row>
    <row r="271" spans="1:4">
      <c r="A271" s="200" t="s">
        <v>246</v>
      </c>
      <c r="B271" s="198"/>
      <c r="C271" s="198"/>
      <c r="D271" s="199"/>
    </row>
    <row r="272" spans="1:4">
      <c r="A272" s="200" t="s">
        <v>247</v>
      </c>
      <c r="B272" s="198"/>
      <c r="C272" s="198"/>
      <c r="D272" s="199"/>
    </row>
    <row r="273" spans="1:4">
      <c r="A273" s="197" t="s">
        <v>54</v>
      </c>
      <c r="B273" s="198">
        <f>B274+B279+B288+B295+B301+B305+B309+B313+B319+B326</f>
        <v>50495.33</v>
      </c>
      <c r="C273" s="198">
        <f>C274+C279+C288+C295+C301+C305+C309+C313+C319+C326</f>
        <v>46942</v>
      </c>
      <c r="D273" s="199">
        <f t="shared" si="4"/>
        <v>107.569617826254</v>
      </c>
    </row>
    <row r="274" spans="1:4">
      <c r="A274" s="200" t="s">
        <v>248</v>
      </c>
      <c r="B274" s="198">
        <f>SUM(B275:B278)</f>
        <v>464.15</v>
      </c>
      <c r="C274" s="198">
        <f>SUM(C275:C278)</f>
        <v>319</v>
      </c>
      <c r="D274" s="199">
        <f t="shared" si="4"/>
        <v>145.501567398119</v>
      </c>
    </row>
    <row r="275" spans="1:4">
      <c r="A275" s="201" t="s">
        <v>96</v>
      </c>
      <c r="B275" s="198">
        <v>182.44</v>
      </c>
      <c r="C275" s="198">
        <v>111</v>
      </c>
      <c r="D275" s="199">
        <f t="shared" si="4"/>
        <v>164.36036036036</v>
      </c>
    </row>
    <row r="276" spans="1:4">
      <c r="A276" s="201" t="s">
        <v>97</v>
      </c>
      <c r="B276" s="198"/>
      <c r="C276" s="198"/>
      <c r="D276" s="199"/>
    </row>
    <row r="277" spans="1:4">
      <c r="A277" s="201" t="s">
        <v>98</v>
      </c>
      <c r="B277" s="198"/>
      <c r="C277" s="198"/>
      <c r="D277" s="199"/>
    </row>
    <row r="278" spans="1:4">
      <c r="A278" s="201" t="s">
        <v>249</v>
      </c>
      <c r="B278" s="198">
        <v>281.71</v>
      </c>
      <c r="C278" s="198">
        <v>208</v>
      </c>
      <c r="D278" s="199">
        <f t="shared" si="4"/>
        <v>135.4375</v>
      </c>
    </row>
    <row r="279" spans="1:4">
      <c r="A279" s="200" t="s">
        <v>250</v>
      </c>
      <c r="B279" s="198">
        <f>SUM(B280:B287)</f>
        <v>44573.25</v>
      </c>
      <c r="C279" s="198">
        <f>SUM(C280:C287)</f>
        <v>42077</v>
      </c>
      <c r="D279" s="199">
        <f t="shared" si="4"/>
        <v>105.932575991634</v>
      </c>
    </row>
    <row r="280" spans="1:4">
      <c r="A280" s="201" t="s">
        <v>251</v>
      </c>
      <c r="B280" s="198">
        <v>412.43</v>
      </c>
      <c r="C280" s="198">
        <v>336</v>
      </c>
      <c r="D280" s="199">
        <f t="shared" si="4"/>
        <v>122.747023809524</v>
      </c>
    </row>
    <row r="281" spans="1:4">
      <c r="A281" s="201" t="s">
        <v>252</v>
      </c>
      <c r="B281" s="198">
        <v>20747.03</v>
      </c>
      <c r="C281" s="198">
        <v>18912</v>
      </c>
      <c r="D281" s="199">
        <f t="shared" si="4"/>
        <v>109.702992808799</v>
      </c>
    </row>
    <row r="282" spans="1:4">
      <c r="A282" s="201" t="s">
        <v>253</v>
      </c>
      <c r="B282" s="198">
        <v>10959.88</v>
      </c>
      <c r="C282" s="198">
        <v>10772</v>
      </c>
      <c r="D282" s="199">
        <f t="shared" si="4"/>
        <v>101.744151503899</v>
      </c>
    </row>
    <row r="283" spans="1:4">
      <c r="A283" s="201" t="s">
        <v>254</v>
      </c>
      <c r="B283" s="198">
        <v>10050.55</v>
      </c>
      <c r="C283" s="198">
        <v>8266</v>
      </c>
      <c r="D283" s="199">
        <f t="shared" si="4"/>
        <v>121.589039438664</v>
      </c>
    </row>
    <row r="284" spans="1:4">
      <c r="A284" s="201" t="s">
        <v>255</v>
      </c>
      <c r="B284" s="198"/>
      <c r="C284" s="198"/>
      <c r="D284" s="199"/>
    </row>
    <row r="285" spans="1:4">
      <c r="A285" s="201" t="s">
        <v>256</v>
      </c>
      <c r="B285" s="198"/>
      <c r="C285" s="198"/>
      <c r="D285" s="199"/>
    </row>
    <row r="286" spans="1:4">
      <c r="A286" s="201" t="s">
        <v>257</v>
      </c>
      <c r="B286" s="198"/>
      <c r="C286" s="198"/>
      <c r="D286" s="199"/>
    </row>
    <row r="287" spans="1:4">
      <c r="A287" s="201" t="s">
        <v>258</v>
      </c>
      <c r="B287" s="198">
        <v>2403.36</v>
      </c>
      <c r="C287" s="198">
        <v>3791</v>
      </c>
      <c r="D287" s="199">
        <f t="shared" si="4"/>
        <v>63.3964653125824</v>
      </c>
    </row>
    <row r="288" spans="1:4">
      <c r="A288" s="200" t="s">
        <v>259</v>
      </c>
      <c r="B288" s="198">
        <f>SUM(B289:B294)</f>
        <v>1916.02</v>
      </c>
      <c r="C288" s="198">
        <f>SUM(C289:C294)</f>
        <v>1804</v>
      </c>
      <c r="D288" s="199">
        <f t="shared" si="4"/>
        <v>106.209534368071</v>
      </c>
    </row>
    <row r="289" spans="1:4">
      <c r="A289" s="201" t="s">
        <v>260</v>
      </c>
      <c r="B289" s="198"/>
      <c r="C289" s="198"/>
      <c r="D289" s="199"/>
    </row>
    <row r="290" spans="1:4">
      <c r="A290" s="201" t="s">
        <v>261</v>
      </c>
      <c r="B290" s="198">
        <v>1916.02</v>
      </c>
      <c r="C290" s="198">
        <v>1804</v>
      </c>
      <c r="D290" s="199">
        <f t="shared" si="4"/>
        <v>106.209534368071</v>
      </c>
    </row>
    <row r="291" spans="1:4">
      <c r="A291" s="201" t="s">
        <v>262</v>
      </c>
      <c r="B291" s="198"/>
      <c r="C291" s="198"/>
      <c r="D291" s="199"/>
    </row>
    <row r="292" spans="1:4">
      <c r="A292" s="201" t="s">
        <v>263</v>
      </c>
      <c r="B292" s="198"/>
      <c r="C292" s="198"/>
      <c r="D292" s="199"/>
    </row>
    <row r="293" spans="1:4">
      <c r="A293" s="201" t="s">
        <v>264</v>
      </c>
      <c r="B293" s="198"/>
      <c r="C293" s="198"/>
      <c r="D293" s="199"/>
    </row>
    <row r="294" spans="1:4">
      <c r="A294" s="201" t="s">
        <v>265</v>
      </c>
      <c r="B294" s="198"/>
      <c r="C294" s="198"/>
      <c r="D294" s="199"/>
    </row>
    <row r="295" spans="1:4">
      <c r="A295" s="200" t="s">
        <v>266</v>
      </c>
      <c r="B295" s="198">
        <f>SUM(B296:B300)</f>
        <v>0</v>
      </c>
      <c r="C295" s="198">
        <f>SUM(C296:C300)</f>
        <v>0</v>
      </c>
      <c r="D295" s="199"/>
    </row>
    <row r="296" spans="1:4">
      <c r="A296" s="201" t="s">
        <v>267</v>
      </c>
      <c r="B296" s="198"/>
      <c r="C296" s="198"/>
      <c r="D296" s="199"/>
    </row>
    <row r="297" spans="1:4">
      <c r="A297" s="201" t="s">
        <v>268</v>
      </c>
      <c r="B297" s="198"/>
      <c r="C297" s="198"/>
      <c r="D297" s="199"/>
    </row>
    <row r="298" spans="1:4">
      <c r="A298" s="201" t="s">
        <v>269</v>
      </c>
      <c r="B298" s="198"/>
      <c r="C298" s="198"/>
      <c r="D298" s="199"/>
    </row>
    <row r="299" spans="1:4">
      <c r="A299" s="201" t="s">
        <v>270</v>
      </c>
      <c r="B299" s="198"/>
      <c r="C299" s="198"/>
      <c r="D299" s="199"/>
    </row>
    <row r="300" spans="1:4">
      <c r="A300" s="201" t="s">
        <v>271</v>
      </c>
      <c r="B300" s="198"/>
      <c r="C300" s="198"/>
      <c r="D300" s="199"/>
    </row>
    <row r="301" spans="1:4">
      <c r="A301" s="200" t="s">
        <v>272</v>
      </c>
      <c r="B301" s="198">
        <f>SUM(B302:B304)</f>
        <v>47.34</v>
      </c>
      <c r="C301" s="198">
        <f>SUM(C302:C304)</f>
        <v>53</v>
      </c>
      <c r="D301" s="199">
        <f t="shared" si="4"/>
        <v>89.3207547169811</v>
      </c>
    </row>
    <row r="302" spans="1:4">
      <c r="A302" s="201" t="s">
        <v>273</v>
      </c>
      <c r="B302" s="198">
        <v>47.34</v>
      </c>
      <c r="C302" s="198">
        <v>53</v>
      </c>
      <c r="D302" s="199">
        <f t="shared" si="4"/>
        <v>89.3207547169811</v>
      </c>
    </row>
    <row r="303" spans="1:4">
      <c r="A303" s="201" t="s">
        <v>274</v>
      </c>
      <c r="B303" s="198"/>
      <c r="C303" s="198"/>
      <c r="D303" s="199"/>
    </row>
    <row r="304" spans="1:4">
      <c r="A304" s="201" t="s">
        <v>275</v>
      </c>
      <c r="B304" s="198"/>
      <c r="C304" s="198"/>
      <c r="D304" s="199"/>
    </row>
    <row r="305" spans="1:4">
      <c r="A305" s="200" t="s">
        <v>276</v>
      </c>
      <c r="B305" s="198">
        <f>SUM(B306:B308)</f>
        <v>0</v>
      </c>
      <c r="C305" s="198">
        <f>SUM(C306:C308)</f>
        <v>0</v>
      </c>
      <c r="D305" s="199"/>
    </row>
    <row r="306" spans="1:4">
      <c r="A306" s="201" t="s">
        <v>277</v>
      </c>
      <c r="B306" s="198"/>
      <c r="C306" s="198"/>
      <c r="D306" s="199"/>
    </row>
    <row r="307" spans="1:4">
      <c r="A307" s="201" t="s">
        <v>278</v>
      </c>
      <c r="B307" s="198"/>
      <c r="C307" s="198"/>
      <c r="D307" s="199"/>
    </row>
    <row r="308" spans="1:4">
      <c r="A308" s="201" t="s">
        <v>279</v>
      </c>
      <c r="B308" s="198"/>
      <c r="C308" s="198"/>
      <c r="D308" s="199"/>
    </row>
    <row r="309" spans="1:4">
      <c r="A309" s="200" t="s">
        <v>280</v>
      </c>
      <c r="B309" s="198">
        <f>SUM(B310:B312)</f>
        <v>201.63</v>
      </c>
      <c r="C309" s="198">
        <f>SUM(C310:C312)</f>
        <v>157</v>
      </c>
      <c r="D309" s="199">
        <f t="shared" si="4"/>
        <v>128.426751592357</v>
      </c>
    </row>
    <row r="310" spans="1:4">
      <c r="A310" s="201" t="s">
        <v>281</v>
      </c>
      <c r="B310" s="198">
        <v>201.63</v>
      </c>
      <c r="C310" s="198">
        <v>157</v>
      </c>
      <c r="D310" s="199">
        <f t="shared" si="4"/>
        <v>128.426751592357</v>
      </c>
    </row>
    <row r="311" spans="1:4">
      <c r="A311" s="201" t="s">
        <v>282</v>
      </c>
      <c r="B311" s="198"/>
      <c r="C311" s="198"/>
      <c r="D311" s="199"/>
    </row>
    <row r="312" spans="1:4">
      <c r="A312" s="201" t="s">
        <v>283</v>
      </c>
      <c r="B312" s="198"/>
      <c r="C312" s="198"/>
      <c r="D312" s="199"/>
    </row>
    <row r="313" spans="1:4">
      <c r="A313" s="200" t="s">
        <v>284</v>
      </c>
      <c r="B313" s="198">
        <f>SUM(B314:B318)</f>
        <v>2099.94</v>
      </c>
      <c r="C313" s="198">
        <f>SUM(C314:C318)</f>
        <v>1435</v>
      </c>
      <c r="D313" s="199">
        <f t="shared" si="4"/>
        <v>146.337282229965</v>
      </c>
    </row>
    <row r="314" spans="1:4">
      <c r="A314" s="201" t="s">
        <v>285</v>
      </c>
      <c r="B314" s="198">
        <v>647.67</v>
      </c>
      <c r="C314" s="198"/>
      <c r="D314" s="199"/>
    </row>
    <row r="315" spans="1:4">
      <c r="A315" s="201" t="s">
        <v>286</v>
      </c>
      <c r="B315" s="198">
        <v>152.27</v>
      </c>
      <c r="C315" s="198">
        <v>135</v>
      </c>
      <c r="D315" s="199">
        <f t="shared" si="4"/>
        <v>112.792592592593</v>
      </c>
    </row>
    <row r="316" spans="1:4">
      <c r="A316" s="201" t="s">
        <v>287</v>
      </c>
      <c r="B316" s="198"/>
      <c r="C316" s="198"/>
      <c r="D316" s="199"/>
    </row>
    <row r="317" spans="1:4">
      <c r="A317" s="201" t="s">
        <v>288</v>
      </c>
      <c r="B317" s="198"/>
      <c r="C317" s="198"/>
      <c r="D317" s="199"/>
    </row>
    <row r="318" spans="1:4">
      <c r="A318" s="201" t="s">
        <v>289</v>
      </c>
      <c r="B318" s="198">
        <v>1300</v>
      </c>
      <c r="C318" s="198">
        <v>1300</v>
      </c>
      <c r="D318" s="199">
        <f t="shared" si="4"/>
        <v>100</v>
      </c>
    </row>
    <row r="319" spans="1:4">
      <c r="A319" s="200" t="s">
        <v>290</v>
      </c>
      <c r="B319" s="198">
        <f>SUM(B320:B325)</f>
        <v>900</v>
      </c>
      <c r="C319" s="198">
        <f>SUM(C320:C325)</f>
        <v>800</v>
      </c>
      <c r="D319" s="199">
        <f t="shared" si="4"/>
        <v>112.5</v>
      </c>
    </row>
    <row r="320" spans="1:4">
      <c r="A320" s="201" t="s">
        <v>291</v>
      </c>
      <c r="B320" s="198"/>
      <c r="C320" s="198"/>
      <c r="D320" s="199"/>
    </row>
    <row r="321" spans="1:4">
      <c r="A321" s="201" t="s">
        <v>292</v>
      </c>
      <c r="B321" s="198"/>
      <c r="C321" s="198"/>
      <c r="D321" s="199"/>
    </row>
    <row r="322" spans="1:4">
      <c r="A322" s="201" t="s">
        <v>293</v>
      </c>
      <c r="B322" s="198"/>
      <c r="C322" s="198"/>
      <c r="D322" s="199"/>
    </row>
    <row r="323" spans="1:4">
      <c r="A323" s="201" t="s">
        <v>294</v>
      </c>
      <c r="B323" s="198"/>
      <c r="C323" s="198"/>
      <c r="D323" s="199"/>
    </row>
    <row r="324" spans="1:4">
      <c r="A324" s="201" t="s">
        <v>295</v>
      </c>
      <c r="B324" s="198"/>
      <c r="C324" s="198"/>
      <c r="D324" s="199"/>
    </row>
    <row r="325" spans="1:4">
      <c r="A325" s="201" t="s">
        <v>296</v>
      </c>
      <c r="B325" s="198">
        <v>900</v>
      </c>
      <c r="C325" s="198">
        <v>800</v>
      </c>
      <c r="D325" s="199">
        <f t="shared" ref="D325:D386" si="5">B325/C325*100</f>
        <v>112.5</v>
      </c>
    </row>
    <row r="326" spans="1:4">
      <c r="A326" s="200" t="s">
        <v>297</v>
      </c>
      <c r="B326" s="198">
        <f>SUM(B327)</f>
        <v>293</v>
      </c>
      <c r="C326" s="198">
        <f>SUM(C327)</f>
        <v>297</v>
      </c>
      <c r="D326" s="199">
        <f t="shared" si="5"/>
        <v>98.6531986531986</v>
      </c>
    </row>
    <row r="327" spans="1:4">
      <c r="A327" s="201" t="s">
        <v>297</v>
      </c>
      <c r="B327" s="198">
        <v>293</v>
      </c>
      <c r="C327" s="198">
        <v>297</v>
      </c>
      <c r="D327" s="199">
        <f t="shared" si="5"/>
        <v>98.6531986531986</v>
      </c>
    </row>
    <row r="328" spans="1:4">
      <c r="A328" s="197" t="s">
        <v>55</v>
      </c>
      <c r="B328" s="198">
        <f>+B329+B334+B343+B349+B355+B360+B365+B372+B376+B379</f>
        <v>305.92</v>
      </c>
      <c r="C328" s="198">
        <f>+C329+C334+C343+C349+C355+C360+C365+C372+C376+C379</f>
        <v>2366</v>
      </c>
      <c r="D328" s="199">
        <f t="shared" si="5"/>
        <v>12.9298393913779</v>
      </c>
    </row>
    <row r="329" spans="1:4">
      <c r="A329" s="200" t="s">
        <v>298</v>
      </c>
      <c r="B329" s="198">
        <f>SUM(B330:B333)</f>
        <v>118.96</v>
      </c>
      <c r="C329" s="198">
        <f>SUM(C330:C333)</f>
        <v>151</v>
      </c>
      <c r="D329" s="199">
        <f t="shared" si="5"/>
        <v>78.7814569536424</v>
      </c>
    </row>
    <row r="330" spans="1:4">
      <c r="A330" s="201" t="s">
        <v>96</v>
      </c>
      <c r="B330" s="198">
        <v>53.96</v>
      </c>
      <c r="C330" s="198">
        <v>126</v>
      </c>
      <c r="D330" s="199">
        <f t="shared" si="5"/>
        <v>42.8253968253968</v>
      </c>
    </row>
    <row r="331" spans="1:4">
      <c r="A331" s="201" t="s">
        <v>97</v>
      </c>
      <c r="B331" s="198">
        <v>25</v>
      </c>
      <c r="C331" s="198">
        <v>25</v>
      </c>
      <c r="D331" s="199">
        <f t="shared" si="5"/>
        <v>100</v>
      </c>
    </row>
    <row r="332" spans="1:4">
      <c r="A332" s="201" t="s">
        <v>98</v>
      </c>
      <c r="B332" s="198"/>
      <c r="C332" s="198"/>
      <c r="D332" s="199"/>
    </row>
    <row r="333" spans="1:4">
      <c r="A333" s="201" t="s">
        <v>299</v>
      </c>
      <c r="B333" s="198">
        <v>40</v>
      </c>
      <c r="C333" s="198"/>
      <c r="D333" s="199"/>
    </row>
    <row r="334" spans="1:4">
      <c r="A334" s="200" t="s">
        <v>300</v>
      </c>
      <c r="B334" s="198">
        <f>SUM(B335:B342)</f>
        <v>186.96</v>
      </c>
      <c r="C334" s="198">
        <f>SUM(C335:C342)</f>
        <v>175</v>
      </c>
      <c r="D334" s="199">
        <f t="shared" si="5"/>
        <v>106.834285714286</v>
      </c>
    </row>
    <row r="335" spans="1:4">
      <c r="A335" s="201" t="s">
        <v>301</v>
      </c>
      <c r="B335" s="198">
        <v>186.96</v>
      </c>
      <c r="C335" s="198">
        <v>175</v>
      </c>
      <c r="D335" s="199">
        <f t="shared" si="5"/>
        <v>106.834285714286</v>
      </c>
    </row>
    <row r="336" spans="1:4">
      <c r="A336" s="201" t="s">
        <v>302</v>
      </c>
      <c r="B336" s="198"/>
      <c r="C336" s="198"/>
      <c r="D336" s="199"/>
    </row>
    <row r="337" spans="1:4">
      <c r="A337" s="201" t="s">
        <v>303</v>
      </c>
      <c r="B337" s="198"/>
      <c r="C337" s="198"/>
      <c r="D337" s="199"/>
    </row>
    <row r="338" spans="1:4">
      <c r="A338" s="201" t="s">
        <v>304</v>
      </c>
      <c r="B338" s="198"/>
      <c r="C338" s="198"/>
      <c r="D338" s="199"/>
    </row>
    <row r="339" spans="1:4">
      <c r="A339" s="201" t="s">
        <v>305</v>
      </c>
      <c r="B339" s="198"/>
      <c r="C339" s="198"/>
      <c r="D339" s="199"/>
    </row>
    <row r="340" spans="1:4">
      <c r="A340" s="201" t="s">
        <v>306</v>
      </c>
      <c r="B340" s="198"/>
      <c r="C340" s="198"/>
      <c r="D340" s="199"/>
    </row>
    <row r="341" spans="1:4">
      <c r="A341" s="201" t="s">
        <v>307</v>
      </c>
      <c r="B341" s="198"/>
      <c r="C341" s="198"/>
      <c r="D341" s="199"/>
    </row>
    <row r="342" spans="1:4">
      <c r="A342" s="201" t="s">
        <v>308</v>
      </c>
      <c r="B342" s="198"/>
      <c r="C342" s="198"/>
      <c r="D342" s="199"/>
    </row>
    <row r="343" spans="1:4">
      <c r="A343" s="200" t="s">
        <v>309</v>
      </c>
      <c r="B343" s="198">
        <f>SUM(B344:B348)</f>
        <v>0</v>
      </c>
      <c r="C343" s="198">
        <f>SUM(C344:C348)</f>
        <v>0</v>
      </c>
      <c r="D343" s="199"/>
    </row>
    <row r="344" spans="1:4">
      <c r="A344" s="201" t="s">
        <v>301</v>
      </c>
      <c r="B344" s="198"/>
      <c r="C344" s="198"/>
      <c r="D344" s="199"/>
    </row>
    <row r="345" spans="1:4">
      <c r="A345" s="201" t="s">
        <v>310</v>
      </c>
      <c r="B345" s="198"/>
      <c r="C345" s="198"/>
      <c r="D345" s="199"/>
    </row>
    <row r="346" spans="1:4">
      <c r="A346" s="201" t="s">
        <v>311</v>
      </c>
      <c r="B346" s="198"/>
      <c r="C346" s="198"/>
      <c r="D346" s="199"/>
    </row>
    <row r="347" spans="1:4">
      <c r="A347" s="201" t="s">
        <v>312</v>
      </c>
      <c r="B347" s="198"/>
      <c r="C347" s="198"/>
      <c r="D347" s="199"/>
    </row>
    <row r="348" spans="1:4">
      <c r="A348" s="201" t="s">
        <v>313</v>
      </c>
      <c r="B348" s="198"/>
      <c r="C348" s="198"/>
      <c r="D348" s="199"/>
    </row>
    <row r="349" spans="1:4">
      <c r="A349" s="200" t="s">
        <v>314</v>
      </c>
      <c r="B349" s="198">
        <f>SUM(B350:B354)</f>
        <v>0</v>
      </c>
      <c r="C349" s="198">
        <f>SUM(C350:C354)</f>
        <v>2000</v>
      </c>
      <c r="D349" s="199">
        <f t="shared" si="5"/>
        <v>0</v>
      </c>
    </row>
    <row r="350" spans="1:4">
      <c r="A350" s="201" t="s">
        <v>301</v>
      </c>
      <c r="B350" s="198"/>
      <c r="C350" s="198"/>
      <c r="D350" s="199"/>
    </row>
    <row r="351" spans="1:4">
      <c r="A351" s="201" t="s">
        <v>315</v>
      </c>
      <c r="B351" s="198"/>
      <c r="C351" s="198"/>
      <c r="D351" s="199"/>
    </row>
    <row r="352" spans="1:4">
      <c r="A352" s="201" t="s">
        <v>316</v>
      </c>
      <c r="B352" s="198"/>
      <c r="C352" s="198">
        <v>2000</v>
      </c>
      <c r="D352" s="199">
        <f t="shared" si="5"/>
        <v>0</v>
      </c>
    </row>
    <row r="353" spans="1:4">
      <c r="A353" s="201" t="s">
        <v>317</v>
      </c>
      <c r="B353" s="198"/>
      <c r="C353" s="198"/>
      <c r="D353" s="199"/>
    </row>
    <row r="354" spans="1:4">
      <c r="A354" s="201" t="s">
        <v>318</v>
      </c>
      <c r="B354" s="198"/>
      <c r="C354" s="198"/>
      <c r="D354" s="199"/>
    </row>
    <row r="355" spans="1:4">
      <c r="A355" s="200" t="s">
        <v>319</v>
      </c>
      <c r="B355" s="198">
        <f>SUM(B356:B359)</f>
        <v>0</v>
      </c>
      <c r="C355" s="198">
        <f>SUM(C356:C359)</f>
        <v>0</v>
      </c>
      <c r="D355" s="199"/>
    </row>
    <row r="356" spans="1:4">
      <c r="A356" s="201" t="s">
        <v>301</v>
      </c>
      <c r="B356" s="198"/>
      <c r="C356" s="198"/>
      <c r="D356" s="199"/>
    </row>
    <row r="357" spans="1:4">
      <c r="A357" s="201" t="s">
        <v>320</v>
      </c>
      <c r="B357" s="198"/>
      <c r="C357" s="198"/>
      <c r="D357" s="199"/>
    </row>
    <row r="358" spans="1:4">
      <c r="A358" s="201" t="s">
        <v>321</v>
      </c>
      <c r="B358" s="198"/>
      <c r="C358" s="198"/>
      <c r="D358" s="199"/>
    </row>
    <row r="359" spans="1:4">
      <c r="A359" s="201" t="s">
        <v>322</v>
      </c>
      <c r="B359" s="198"/>
      <c r="C359" s="198"/>
      <c r="D359" s="199"/>
    </row>
    <row r="360" spans="1:4">
      <c r="A360" s="200" t="s">
        <v>323</v>
      </c>
      <c r="B360" s="198">
        <f>SUM(B361:B364)</f>
        <v>0</v>
      </c>
      <c r="C360" s="198">
        <f>SUM(C361:C364)</f>
        <v>0</v>
      </c>
      <c r="D360" s="199"/>
    </row>
    <row r="361" spans="1:4">
      <c r="A361" s="201" t="s">
        <v>324</v>
      </c>
      <c r="B361" s="198"/>
      <c r="C361" s="198"/>
      <c r="D361" s="199"/>
    </row>
    <row r="362" spans="1:4">
      <c r="A362" s="201" t="s">
        <v>325</v>
      </c>
      <c r="B362" s="198"/>
      <c r="C362" s="198"/>
      <c r="D362" s="199"/>
    </row>
    <row r="363" spans="1:4">
      <c r="A363" s="201" t="s">
        <v>326</v>
      </c>
      <c r="B363" s="198"/>
      <c r="C363" s="198"/>
      <c r="D363" s="199"/>
    </row>
    <row r="364" spans="1:4">
      <c r="A364" s="201" t="s">
        <v>327</v>
      </c>
      <c r="B364" s="198"/>
      <c r="C364" s="198"/>
      <c r="D364" s="199"/>
    </row>
    <row r="365" spans="1:4">
      <c r="A365" s="200" t="s">
        <v>328</v>
      </c>
      <c r="B365" s="198">
        <f>SUM(B366:B371)</f>
        <v>0</v>
      </c>
      <c r="C365" s="198">
        <f>SUM(C366:C371)</f>
        <v>40</v>
      </c>
      <c r="D365" s="199">
        <f t="shared" si="5"/>
        <v>0</v>
      </c>
    </row>
    <row r="366" spans="1:4">
      <c r="A366" s="201" t="s">
        <v>301</v>
      </c>
      <c r="B366" s="198"/>
      <c r="C366" s="198"/>
      <c r="D366" s="199"/>
    </row>
    <row r="367" spans="1:4">
      <c r="A367" s="201" t="s">
        <v>329</v>
      </c>
      <c r="B367" s="198"/>
      <c r="C367" s="198">
        <v>40</v>
      </c>
      <c r="D367" s="199">
        <f t="shared" si="5"/>
        <v>0</v>
      </c>
    </row>
    <row r="368" spans="1:4">
      <c r="A368" s="201" t="s">
        <v>330</v>
      </c>
      <c r="B368" s="198"/>
      <c r="C368" s="198"/>
      <c r="D368" s="199"/>
    </row>
    <row r="369" spans="1:4">
      <c r="A369" s="201" t="s">
        <v>331</v>
      </c>
      <c r="B369" s="198"/>
      <c r="C369" s="198"/>
      <c r="D369" s="199"/>
    </row>
    <row r="370" spans="1:4">
      <c r="A370" s="201" t="s">
        <v>332</v>
      </c>
      <c r="B370" s="198"/>
      <c r="C370" s="198"/>
      <c r="D370" s="199"/>
    </row>
    <row r="371" spans="1:4">
      <c r="A371" s="201" t="s">
        <v>333</v>
      </c>
      <c r="B371" s="198"/>
      <c r="C371" s="198"/>
      <c r="D371" s="199"/>
    </row>
    <row r="372" spans="1:4">
      <c r="A372" s="200" t="s">
        <v>334</v>
      </c>
      <c r="B372" s="198">
        <f>SUM(B373:B375)</f>
        <v>0</v>
      </c>
      <c r="C372" s="198">
        <f>SUM(C373:C375)</f>
        <v>0</v>
      </c>
      <c r="D372" s="199"/>
    </row>
    <row r="373" spans="1:4">
      <c r="A373" s="201" t="s">
        <v>335</v>
      </c>
      <c r="B373" s="198"/>
      <c r="C373" s="198"/>
      <c r="D373" s="199"/>
    </row>
    <row r="374" spans="1:4">
      <c r="A374" s="201" t="s">
        <v>336</v>
      </c>
      <c r="B374" s="198"/>
      <c r="C374" s="198"/>
      <c r="D374" s="199"/>
    </row>
    <row r="375" spans="1:4">
      <c r="A375" s="201" t="s">
        <v>337</v>
      </c>
      <c r="B375" s="198"/>
      <c r="C375" s="198"/>
      <c r="D375" s="199"/>
    </row>
    <row r="376" spans="1:4">
      <c r="A376" s="200" t="s">
        <v>338</v>
      </c>
      <c r="B376" s="198">
        <f>SUM(B377:B378)</f>
        <v>0</v>
      </c>
      <c r="C376" s="198">
        <f>SUM(C377:C378)</f>
        <v>0</v>
      </c>
      <c r="D376" s="199"/>
    </row>
    <row r="377" spans="1:4">
      <c r="A377" s="201" t="s">
        <v>339</v>
      </c>
      <c r="B377" s="198"/>
      <c r="C377" s="198"/>
      <c r="D377" s="199"/>
    </row>
    <row r="378" spans="1:4">
      <c r="A378" s="201" t="s">
        <v>340</v>
      </c>
      <c r="B378" s="198"/>
      <c r="C378" s="198"/>
      <c r="D378" s="199"/>
    </row>
    <row r="379" spans="1:4">
      <c r="A379" s="200" t="s">
        <v>341</v>
      </c>
      <c r="B379" s="198">
        <f>SUM(B380:B383)</f>
        <v>0</v>
      </c>
      <c r="C379" s="198">
        <f>SUM(C380:C383)</f>
        <v>0</v>
      </c>
      <c r="D379" s="199"/>
    </row>
    <row r="380" spans="1:4">
      <c r="A380" s="201" t="s">
        <v>342</v>
      </c>
      <c r="B380" s="198"/>
      <c r="C380" s="198"/>
      <c r="D380" s="199"/>
    </row>
    <row r="381" spans="1:4">
      <c r="A381" s="201" t="s">
        <v>343</v>
      </c>
      <c r="B381" s="198"/>
      <c r="C381" s="198"/>
      <c r="D381" s="199"/>
    </row>
    <row r="382" spans="1:4">
      <c r="A382" s="201" t="s">
        <v>344</v>
      </c>
      <c r="B382" s="198"/>
      <c r="C382" s="198"/>
      <c r="D382" s="199"/>
    </row>
    <row r="383" spans="1:4">
      <c r="A383" s="201" t="s">
        <v>341</v>
      </c>
      <c r="B383" s="198"/>
      <c r="C383" s="198"/>
      <c r="D383" s="199"/>
    </row>
    <row r="384" spans="1:4">
      <c r="A384" s="197" t="s">
        <v>56</v>
      </c>
      <c r="B384" s="198">
        <f>B385+B399+B407+B418+B429</f>
        <v>1289.41</v>
      </c>
      <c r="C384" s="198">
        <f>C385+C399+C407+C418+C429</f>
        <v>1164</v>
      </c>
      <c r="D384" s="199">
        <f t="shared" si="5"/>
        <v>110.774054982818</v>
      </c>
    </row>
    <row r="385" spans="1:4">
      <c r="A385" s="200" t="s">
        <v>345</v>
      </c>
      <c r="B385" s="198">
        <f>SUM(B386:B398)</f>
        <v>691.98</v>
      </c>
      <c r="C385" s="198">
        <f>SUM(C386:C398)</f>
        <v>499</v>
      </c>
      <c r="D385" s="199">
        <f t="shared" si="5"/>
        <v>138.673346693387</v>
      </c>
    </row>
    <row r="386" spans="1:4">
      <c r="A386" s="201" t="s">
        <v>96</v>
      </c>
      <c r="B386" s="198">
        <v>396.24</v>
      </c>
      <c r="C386" s="198">
        <v>208</v>
      </c>
      <c r="D386" s="199">
        <f t="shared" si="5"/>
        <v>190.5</v>
      </c>
    </row>
    <row r="387" spans="1:4">
      <c r="A387" s="201" t="s">
        <v>97</v>
      </c>
      <c r="B387" s="198"/>
      <c r="C387" s="198"/>
      <c r="D387" s="199"/>
    </row>
    <row r="388" spans="1:4">
      <c r="A388" s="201" t="s">
        <v>98</v>
      </c>
      <c r="B388" s="198"/>
      <c r="C388" s="198"/>
      <c r="D388" s="199"/>
    </row>
    <row r="389" spans="1:4">
      <c r="A389" s="201" t="s">
        <v>346</v>
      </c>
      <c r="B389" s="198">
        <v>41</v>
      </c>
      <c r="C389" s="198">
        <v>38</v>
      </c>
      <c r="D389" s="199">
        <f t="shared" ref="D389:D449" si="6">B389/C389*100</f>
        <v>107.894736842105</v>
      </c>
    </row>
    <row r="390" spans="1:4">
      <c r="A390" s="201" t="s">
        <v>347</v>
      </c>
      <c r="B390" s="198"/>
      <c r="C390" s="198"/>
      <c r="D390" s="199"/>
    </row>
    <row r="391" spans="1:4">
      <c r="A391" s="201" t="s">
        <v>348</v>
      </c>
      <c r="B391" s="198">
        <v>52.23</v>
      </c>
      <c r="C391" s="198">
        <v>20</v>
      </c>
      <c r="D391" s="199">
        <f t="shared" si="6"/>
        <v>261.15</v>
      </c>
    </row>
    <row r="392" spans="1:4">
      <c r="A392" s="201" t="s">
        <v>349</v>
      </c>
      <c r="B392" s="198"/>
      <c r="C392" s="198"/>
      <c r="D392" s="199"/>
    </row>
    <row r="393" spans="1:4">
      <c r="A393" s="201" t="s">
        <v>350</v>
      </c>
      <c r="B393" s="198">
        <v>20</v>
      </c>
      <c r="C393" s="198"/>
      <c r="D393" s="199"/>
    </row>
    <row r="394" spans="1:4">
      <c r="A394" s="201" t="s">
        <v>351</v>
      </c>
      <c r="B394" s="198">
        <v>84.79</v>
      </c>
      <c r="C394" s="198">
        <v>80</v>
      </c>
      <c r="D394" s="199">
        <f t="shared" si="6"/>
        <v>105.9875</v>
      </c>
    </row>
    <row r="395" spans="1:4">
      <c r="A395" s="201" t="s">
        <v>352</v>
      </c>
      <c r="B395" s="198">
        <v>21.35</v>
      </c>
      <c r="C395" s="198">
        <v>15</v>
      </c>
      <c r="D395" s="199">
        <f t="shared" si="6"/>
        <v>142.333333333333</v>
      </c>
    </row>
    <row r="396" spans="1:4">
      <c r="A396" s="201" t="s">
        <v>353</v>
      </c>
      <c r="B396" s="198">
        <v>10</v>
      </c>
      <c r="C396" s="198"/>
      <c r="D396" s="199"/>
    </row>
    <row r="397" spans="1:4">
      <c r="A397" s="201" t="s">
        <v>354</v>
      </c>
      <c r="B397" s="198">
        <v>2</v>
      </c>
      <c r="C397" s="198"/>
      <c r="D397" s="199"/>
    </row>
    <row r="398" spans="1:4">
      <c r="A398" s="201" t="s">
        <v>355</v>
      </c>
      <c r="B398" s="198">
        <v>64.37</v>
      </c>
      <c r="C398" s="198">
        <v>138</v>
      </c>
      <c r="D398" s="199">
        <f t="shared" si="6"/>
        <v>46.6449275362319</v>
      </c>
    </row>
    <row r="399" spans="1:4">
      <c r="A399" s="200" t="s">
        <v>356</v>
      </c>
      <c r="B399" s="198">
        <f>SUM(B400:B406)</f>
        <v>62.76</v>
      </c>
      <c r="C399" s="198">
        <f>SUM(C400:C406)</f>
        <v>74</v>
      </c>
      <c r="D399" s="199">
        <f t="shared" si="6"/>
        <v>84.8108108108108</v>
      </c>
    </row>
    <row r="400" spans="1:4">
      <c r="A400" s="201" t="s">
        <v>96</v>
      </c>
      <c r="B400" s="198"/>
      <c r="C400" s="198"/>
      <c r="D400" s="199"/>
    </row>
    <row r="401" spans="1:4">
      <c r="A401" s="201" t="s">
        <v>97</v>
      </c>
      <c r="B401" s="198"/>
      <c r="C401" s="198"/>
      <c r="D401" s="199"/>
    </row>
    <row r="402" spans="1:4">
      <c r="A402" s="201" t="s">
        <v>98</v>
      </c>
      <c r="B402" s="198"/>
      <c r="C402" s="198"/>
      <c r="D402" s="199"/>
    </row>
    <row r="403" spans="1:4">
      <c r="A403" s="201" t="s">
        <v>357</v>
      </c>
      <c r="B403" s="198">
        <v>10</v>
      </c>
      <c r="C403" s="198">
        <v>22</v>
      </c>
      <c r="D403" s="199">
        <f t="shared" si="6"/>
        <v>45.4545454545455</v>
      </c>
    </row>
    <row r="404" spans="1:4">
      <c r="A404" s="201" t="s">
        <v>358</v>
      </c>
      <c r="B404" s="198">
        <v>52.76</v>
      </c>
      <c r="C404" s="198">
        <v>52</v>
      </c>
      <c r="D404" s="199">
        <f t="shared" si="6"/>
        <v>101.461538461538</v>
      </c>
    </row>
    <row r="405" spans="1:4">
      <c r="A405" s="201" t="s">
        <v>359</v>
      </c>
      <c r="B405" s="198"/>
      <c r="C405" s="198"/>
      <c r="D405" s="199"/>
    </row>
    <row r="406" spans="1:4">
      <c r="A406" s="201" t="s">
        <v>360</v>
      </c>
      <c r="B406" s="198"/>
      <c r="C406" s="198"/>
      <c r="D406" s="199"/>
    </row>
    <row r="407" spans="1:4">
      <c r="A407" s="200" t="s">
        <v>361</v>
      </c>
      <c r="B407" s="198">
        <f>SUM(B408:B417)</f>
        <v>54.8</v>
      </c>
      <c r="C407" s="198">
        <f>SUM(C408:C417)</f>
        <v>85</v>
      </c>
      <c r="D407" s="199">
        <f t="shared" si="6"/>
        <v>64.4705882352941</v>
      </c>
    </row>
    <row r="408" spans="1:4">
      <c r="A408" s="201" t="s">
        <v>96</v>
      </c>
      <c r="B408" s="198"/>
      <c r="C408" s="198"/>
      <c r="D408" s="199"/>
    </row>
    <row r="409" spans="1:4">
      <c r="A409" s="201" t="s">
        <v>97</v>
      </c>
      <c r="B409" s="198"/>
      <c r="C409" s="198"/>
      <c r="D409" s="199"/>
    </row>
    <row r="410" spans="1:4">
      <c r="A410" s="201" t="s">
        <v>98</v>
      </c>
      <c r="B410" s="198"/>
      <c r="C410" s="198"/>
      <c r="D410" s="199"/>
    </row>
    <row r="411" spans="1:4">
      <c r="A411" s="201" t="s">
        <v>362</v>
      </c>
      <c r="B411" s="198"/>
      <c r="C411" s="198"/>
      <c r="D411" s="199"/>
    </row>
    <row r="412" spans="1:4">
      <c r="A412" s="201" t="s">
        <v>363</v>
      </c>
      <c r="B412" s="198"/>
      <c r="C412" s="198"/>
      <c r="D412" s="199"/>
    </row>
    <row r="413" spans="1:4">
      <c r="A413" s="201" t="s">
        <v>364</v>
      </c>
      <c r="B413" s="198"/>
      <c r="C413" s="198"/>
      <c r="D413" s="199"/>
    </row>
    <row r="414" spans="1:4">
      <c r="A414" s="201" t="s">
        <v>365</v>
      </c>
      <c r="B414" s="198"/>
      <c r="C414" s="198"/>
      <c r="D414" s="199"/>
    </row>
    <row r="415" spans="1:4">
      <c r="A415" s="201" t="s">
        <v>366</v>
      </c>
      <c r="B415" s="198"/>
      <c r="C415" s="198"/>
      <c r="D415" s="199"/>
    </row>
    <row r="416" spans="1:4">
      <c r="A416" s="201" t="s">
        <v>367</v>
      </c>
      <c r="B416" s="198"/>
      <c r="C416" s="198"/>
      <c r="D416" s="199"/>
    </row>
    <row r="417" spans="1:4">
      <c r="A417" s="201" t="s">
        <v>368</v>
      </c>
      <c r="B417" s="198">
        <v>54.8</v>
      </c>
      <c r="C417" s="198">
        <v>85</v>
      </c>
      <c r="D417" s="199">
        <f t="shared" si="6"/>
        <v>64.4705882352941</v>
      </c>
    </row>
    <row r="418" spans="1:4">
      <c r="A418" s="200" t="s">
        <v>369</v>
      </c>
      <c r="B418" s="198">
        <f>SUM(B419:B428)</f>
        <v>479.87</v>
      </c>
      <c r="C418" s="198">
        <f>SUM(C419:C428)</f>
        <v>506</v>
      </c>
      <c r="D418" s="199">
        <f t="shared" si="6"/>
        <v>94.8359683794467</v>
      </c>
    </row>
    <row r="419" spans="1:4">
      <c r="A419" s="201" t="s">
        <v>96</v>
      </c>
      <c r="B419" s="198"/>
      <c r="C419" s="198">
        <v>43</v>
      </c>
      <c r="D419" s="199">
        <f t="shared" si="6"/>
        <v>0</v>
      </c>
    </row>
    <row r="420" spans="1:4">
      <c r="A420" s="201" t="s">
        <v>97</v>
      </c>
      <c r="B420" s="198"/>
      <c r="C420" s="198"/>
      <c r="D420" s="199"/>
    </row>
    <row r="421" spans="1:4">
      <c r="A421" s="201" t="s">
        <v>98</v>
      </c>
      <c r="B421" s="198"/>
      <c r="C421" s="198"/>
      <c r="D421" s="199"/>
    </row>
    <row r="422" spans="1:4">
      <c r="A422" s="201" t="s">
        <v>370</v>
      </c>
      <c r="B422" s="198">
        <v>103.41</v>
      </c>
      <c r="C422" s="198">
        <v>156</v>
      </c>
      <c r="D422" s="199">
        <f t="shared" si="6"/>
        <v>66.2884615384615</v>
      </c>
    </row>
    <row r="423" spans="1:4">
      <c r="A423" s="201" t="s">
        <v>371</v>
      </c>
      <c r="B423" s="198">
        <v>332.54</v>
      </c>
      <c r="C423" s="198">
        <v>198</v>
      </c>
      <c r="D423" s="199">
        <f t="shared" si="6"/>
        <v>167.949494949495</v>
      </c>
    </row>
    <row r="424" spans="1:4">
      <c r="A424" s="201" t="s">
        <v>372</v>
      </c>
      <c r="B424" s="198">
        <v>13.92</v>
      </c>
      <c r="C424" s="198">
        <v>35</v>
      </c>
      <c r="D424" s="199">
        <f t="shared" si="6"/>
        <v>39.7714285714286</v>
      </c>
    </row>
    <row r="425" spans="1:4">
      <c r="A425" s="201" t="s">
        <v>373</v>
      </c>
      <c r="B425" s="198"/>
      <c r="C425" s="198"/>
      <c r="D425" s="199"/>
    </row>
    <row r="426" spans="1:4">
      <c r="A426" s="201" t="s">
        <v>374</v>
      </c>
      <c r="B426" s="198"/>
      <c r="C426" s="198"/>
      <c r="D426" s="199"/>
    </row>
    <row r="427" spans="1:4">
      <c r="A427" s="201" t="s">
        <v>375</v>
      </c>
      <c r="B427" s="198"/>
      <c r="C427" s="198"/>
      <c r="D427" s="199"/>
    </row>
    <row r="428" spans="1:4">
      <c r="A428" s="201" t="s">
        <v>376</v>
      </c>
      <c r="B428" s="198">
        <v>30</v>
      </c>
      <c r="C428" s="198">
        <v>74</v>
      </c>
      <c r="D428" s="199">
        <f t="shared" si="6"/>
        <v>40.5405405405405</v>
      </c>
    </row>
    <row r="429" spans="1:4">
      <c r="A429" s="200" t="s">
        <v>377</v>
      </c>
      <c r="B429" s="198">
        <f>SUM(B430:B432)</f>
        <v>0</v>
      </c>
      <c r="C429" s="198">
        <f>SUM(C430:C432)</f>
        <v>0</v>
      </c>
      <c r="D429" s="199"/>
    </row>
    <row r="430" spans="1:4">
      <c r="A430" s="201" t="s">
        <v>378</v>
      </c>
      <c r="B430" s="198"/>
      <c r="C430" s="198"/>
      <c r="D430" s="199"/>
    </row>
    <row r="431" spans="1:4">
      <c r="A431" s="201" t="s">
        <v>379</v>
      </c>
      <c r="B431" s="198"/>
      <c r="C431" s="198"/>
      <c r="D431" s="199"/>
    </row>
    <row r="432" spans="1:4">
      <c r="A432" s="201" t="s">
        <v>377</v>
      </c>
      <c r="B432" s="198"/>
      <c r="C432" s="198"/>
      <c r="D432" s="199"/>
    </row>
    <row r="433" spans="1:4">
      <c r="A433" s="197" t="s">
        <v>57</v>
      </c>
      <c r="B433" s="198">
        <f>+B434+B448+B459+B462+B471+B475+B488+B496+B502+B509+B518+B523+B528+B531+B534+B537+B540+B543+B552</f>
        <v>19201.57</v>
      </c>
      <c r="C433" s="198">
        <f>+C434+C448+C459+C462+C471+C475+C488+C496+C502+C509+C518+C523+C528+C531+C534+C537+C540+C543+C552</f>
        <v>11613</v>
      </c>
      <c r="D433" s="199">
        <f t="shared" si="6"/>
        <v>165.34547489882</v>
      </c>
    </row>
    <row r="434" spans="1:4">
      <c r="A434" s="200" t="s">
        <v>380</v>
      </c>
      <c r="B434" s="198">
        <f>SUM(B435:B447)</f>
        <v>904.65</v>
      </c>
      <c r="C434" s="198">
        <f>SUM(C435:C447)</f>
        <v>784</v>
      </c>
      <c r="D434" s="199">
        <f t="shared" si="6"/>
        <v>115.389030612245</v>
      </c>
    </row>
    <row r="435" spans="1:4">
      <c r="A435" s="201" t="s">
        <v>96</v>
      </c>
      <c r="B435" s="198">
        <v>502.29</v>
      </c>
      <c r="C435" s="198">
        <v>287</v>
      </c>
      <c r="D435" s="199">
        <f t="shared" si="6"/>
        <v>175.01393728223</v>
      </c>
    </row>
    <row r="436" spans="1:4">
      <c r="A436" s="201" t="s">
        <v>97</v>
      </c>
      <c r="B436" s="198"/>
      <c r="C436" s="198"/>
      <c r="D436" s="199"/>
    </row>
    <row r="437" spans="1:4">
      <c r="A437" s="201" t="s">
        <v>98</v>
      </c>
      <c r="B437" s="198"/>
      <c r="C437" s="198"/>
      <c r="D437" s="199"/>
    </row>
    <row r="438" spans="1:4">
      <c r="A438" s="201" t="s">
        <v>381</v>
      </c>
      <c r="B438" s="198"/>
      <c r="C438" s="198"/>
      <c r="D438" s="199"/>
    </row>
    <row r="439" spans="1:4">
      <c r="A439" s="201" t="s">
        <v>382</v>
      </c>
      <c r="B439" s="198"/>
      <c r="C439" s="198"/>
      <c r="D439" s="199"/>
    </row>
    <row r="440" spans="1:4">
      <c r="A440" s="201" t="s">
        <v>383</v>
      </c>
      <c r="B440" s="198"/>
      <c r="C440" s="198"/>
      <c r="D440" s="199"/>
    </row>
    <row r="441" spans="1:4">
      <c r="A441" s="201" t="s">
        <v>384</v>
      </c>
      <c r="B441" s="198"/>
      <c r="C441" s="198"/>
      <c r="D441" s="199"/>
    </row>
    <row r="442" spans="1:4">
      <c r="A442" s="201" t="s">
        <v>139</v>
      </c>
      <c r="B442" s="198"/>
      <c r="C442" s="198"/>
      <c r="D442" s="199"/>
    </row>
    <row r="443" spans="1:4">
      <c r="A443" s="201" t="s">
        <v>385</v>
      </c>
      <c r="B443" s="198">
        <v>391.17</v>
      </c>
      <c r="C443" s="198">
        <v>301</v>
      </c>
      <c r="D443" s="199">
        <f t="shared" si="6"/>
        <v>129.956810631229</v>
      </c>
    </row>
    <row r="444" spans="1:4">
      <c r="A444" s="201" t="s">
        <v>386</v>
      </c>
      <c r="B444" s="198"/>
      <c r="C444" s="198"/>
      <c r="D444" s="199"/>
    </row>
    <row r="445" spans="1:4">
      <c r="A445" s="201" t="s">
        <v>387</v>
      </c>
      <c r="B445" s="198"/>
      <c r="C445" s="198"/>
      <c r="D445" s="199"/>
    </row>
    <row r="446" spans="1:4">
      <c r="A446" s="201" t="s">
        <v>388</v>
      </c>
      <c r="B446" s="198"/>
      <c r="C446" s="198"/>
      <c r="D446" s="199"/>
    </row>
    <row r="447" spans="1:4">
      <c r="A447" s="201" t="s">
        <v>389</v>
      </c>
      <c r="B447" s="198">
        <v>11.19</v>
      </c>
      <c r="C447" s="198">
        <v>196</v>
      </c>
      <c r="D447" s="199">
        <f t="shared" si="6"/>
        <v>5.70918367346939</v>
      </c>
    </row>
    <row r="448" spans="1:4">
      <c r="A448" s="200" t="s">
        <v>390</v>
      </c>
      <c r="B448" s="198">
        <f>SUM(B449:B458)</f>
        <v>378.72</v>
      </c>
      <c r="C448" s="198">
        <f>SUM(C449:C458)</f>
        <v>284</v>
      </c>
      <c r="D448" s="199">
        <f t="shared" si="6"/>
        <v>133.352112676056</v>
      </c>
    </row>
    <row r="449" spans="1:4">
      <c r="A449" s="201" t="s">
        <v>96</v>
      </c>
      <c r="B449" s="198">
        <v>275.24</v>
      </c>
      <c r="C449" s="198">
        <v>176</v>
      </c>
      <c r="D449" s="199">
        <f t="shared" si="6"/>
        <v>156.386363636364</v>
      </c>
    </row>
    <row r="450" spans="1:4">
      <c r="A450" s="201" t="s">
        <v>97</v>
      </c>
      <c r="B450" s="198"/>
      <c r="C450" s="198"/>
      <c r="D450" s="199"/>
    </row>
    <row r="451" spans="1:4">
      <c r="A451" s="201" t="s">
        <v>98</v>
      </c>
      <c r="B451" s="198"/>
      <c r="C451" s="198"/>
      <c r="D451" s="199"/>
    </row>
    <row r="452" spans="1:4">
      <c r="A452" s="201" t="s">
        <v>391</v>
      </c>
      <c r="B452" s="198"/>
      <c r="C452" s="198"/>
      <c r="D452" s="199"/>
    </row>
    <row r="453" spans="1:4">
      <c r="A453" s="201" t="s">
        <v>392</v>
      </c>
      <c r="B453" s="198"/>
      <c r="C453" s="198"/>
      <c r="D453" s="199"/>
    </row>
    <row r="454" spans="1:4">
      <c r="A454" s="201" t="s">
        <v>393</v>
      </c>
      <c r="B454" s="198"/>
      <c r="C454" s="198"/>
      <c r="D454" s="199"/>
    </row>
    <row r="455" spans="1:4">
      <c r="A455" s="201" t="s">
        <v>394</v>
      </c>
      <c r="B455" s="198"/>
      <c r="C455" s="198">
        <v>90</v>
      </c>
      <c r="D455" s="199">
        <f t="shared" ref="D455:D514" si="7">B455/C455*100</f>
        <v>0</v>
      </c>
    </row>
    <row r="456" spans="1:4">
      <c r="A456" s="201" t="s">
        <v>395</v>
      </c>
      <c r="B456" s="198">
        <v>80.8</v>
      </c>
      <c r="C456" s="198">
        <v>18</v>
      </c>
      <c r="D456" s="199">
        <f t="shared" si="7"/>
        <v>448.888888888889</v>
      </c>
    </row>
    <row r="457" spans="1:4">
      <c r="A457" s="201" t="s">
        <v>396</v>
      </c>
      <c r="B457" s="198"/>
      <c r="C457" s="198"/>
      <c r="D457" s="199"/>
    </row>
    <row r="458" spans="1:4">
      <c r="A458" s="201" t="s">
        <v>397</v>
      </c>
      <c r="B458" s="198">
        <v>22.68</v>
      </c>
      <c r="C458" s="198"/>
      <c r="D458" s="199"/>
    </row>
    <row r="459" spans="1:4">
      <c r="A459" s="200" t="s">
        <v>398</v>
      </c>
      <c r="B459" s="198">
        <f>SUM(B460:B461)</f>
        <v>0</v>
      </c>
      <c r="C459" s="198">
        <f>SUM(C460:C461)</f>
        <v>0</v>
      </c>
      <c r="D459" s="199"/>
    </row>
    <row r="460" spans="1:4">
      <c r="A460" s="201" t="s">
        <v>399</v>
      </c>
      <c r="B460" s="198"/>
      <c r="C460" s="198"/>
      <c r="D460" s="199"/>
    </row>
    <row r="461" spans="1:4">
      <c r="A461" s="201" t="s">
        <v>400</v>
      </c>
      <c r="B461" s="198"/>
      <c r="C461" s="198"/>
      <c r="D461" s="199"/>
    </row>
    <row r="462" spans="1:4">
      <c r="A462" s="200" t="s">
        <v>401</v>
      </c>
      <c r="B462" s="198">
        <f>SUM(B463:B470)</f>
        <v>9290</v>
      </c>
      <c r="C462" s="198">
        <f>SUM(C463:C470)</f>
        <v>5959</v>
      </c>
      <c r="D462" s="199">
        <f t="shared" si="7"/>
        <v>155.898640711529</v>
      </c>
    </row>
    <row r="463" spans="1:4">
      <c r="A463" s="201" t="s">
        <v>402</v>
      </c>
      <c r="B463" s="198"/>
      <c r="C463" s="198"/>
      <c r="D463" s="199"/>
    </row>
    <row r="464" spans="1:4">
      <c r="A464" s="201" t="s">
        <v>403</v>
      </c>
      <c r="B464" s="198">
        <v>590</v>
      </c>
      <c r="C464" s="198">
        <v>559</v>
      </c>
      <c r="D464" s="199">
        <f t="shared" si="7"/>
        <v>105.545617173524</v>
      </c>
    </row>
    <row r="465" spans="1:4">
      <c r="A465" s="201" t="s">
        <v>404</v>
      </c>
      <c r="B465" s="198"/>
      <c r="C465" s="198"/>
      <c r="D465" s="199"/>
    </row>
    <row r="466" spans="1:4">
      <c r="A466" s="201" t="s">
        <v>405</v>
      </c>
      <c r="B466" s="198"/>
      <c r="C466" s="198"/>
      <c r="D466" s="199"/>
    </row>
    <row r="467" spans="1:4">
      <c r="A467" s="201" t="s">
        <v>406</v>
      </c>
      <c r="B467" s="198"/>
      <c r="C467" s="198"/>
      <c r="D467" s="199"/>
    </row>
    <row r="468" spans="1:4">
      <c r="A468" s="201" t="s">
        <v>407</v>
      </c>
      <c r="B468" s="198"/>
      <c r="C468" s="198"/>
      <c r="D468" s="199"/>
    </row>
    <row r="469" spans="1:4">
      <c r="A469" s="201" t="s">
        <v>408</v>
      </c>
      <c r="B469" s="198">
        <v>8700</v>
      </c>
      <c r="C469" s="198">
        <v>5400</v>
      </c>
      <c r="D469" s="199">
        <f t="shared" si="7"/>
        <v>161.111111111111</v>
      </c>
    </row>
    <row r="470" spans="1:4">
      <c r="A470" s="201" t="s">
        <v>409</v>
      </c>
      <c r="B470" s="198"/>
      <c r="C470" s="198"/>
      <c r="D470" s="199"/>
    </row>
    <row r="471" spans="1:4">
      <c r="A471" s="200" t="s">
        <v>410</v>
      </c>
      <c r="B471" s="198">
        <f>SUM(B472:B474)</f>
        <v>0</v>
      </c>
      <c r="C471" s="198">
        <f>SUM(C472:C474)</f>
        <v>0</v>
      </c>
      <c r="D471" s="199"/>
    </row>
    <row r="472" spans="1:4">
      <c r="A472" s="201" t="s">
        <v>411</v>
      </c>
      <c r="B472" s="198"/>
      <c r="C472" s="198"/>
      <c r="D472" s="199"/>
    </row>
    <row r="473" spans="1:4">
      <c r="A473" s="201" t="s">
        <v>412</v>
      </c>
      <c r="B473" s="198"/>
      <c r="C473" s="198"/>
      <c r="D473" s="199"/>
    </row>
    <row r="474" spans="1:4">
      <c r="A474" s="201" t="s">
        <v>413</v>
      </c>
      <c r="B474" s="198"/>
      <c r="C474" s="198"/>
      <c r="D474" s="199"/>
    </row>
    <row r="475" spans="1:4">
      <c r="A475" s="200" t="s">
        <v>414</v>
      </c>
      <c r="B475" s="198">
        <f>SUM(B476:B487)</f>
        <v>0</v>
      </c>
      <c r="C475" s="198">
        <f>SUM(C476:C487)</f>
        <v>0</v>
      </c>
      <c r="D475" s="199"/>
    </row>
    <row r="476" spans="1:4">
      <c r="A476" s="201" t="s">
        <v>415</v>
      </c>
      <c r="B476" s="198"/>
      <c r="C476" s="198"/>
      <c r="D476" s="199"/>
    </row>
    <row r="477" spans="1:4">
      <c r="A477" s="201" t="s">
        <v>416</v>
      </c>
      <c r="B477" s="198"/>
      <c r="C477" s="198"/>
      <c r="D477" s="199"/>
    </row>
    <row r="478" spans="1:4">
      <c r="A478" s="201" t="s">
        <v>417</v>
      </c>
      <c r="B478" s="198"/>
      <c r="C478" s="198"/>
      <c r="D478" s="199"/>
    </row>
    <row r="479" spans="1:4">
      <c r="A479" s="201" t="s">
        <v>418</v>
      </c>
      <c r="B479" s="198"/>
      <c r="C479" s="198"/>
      <c r="D479" s="199"/>
    </row>
    <row r="480" spans="1:4">
      <c r="A480" s="201" t="s">
        <v>419</v>
      </c>
      <c r="B480" s="198"/>
      <c r="C480" s="198"/>
      <c r="D480" s="199"/>
    </row>
    <row r="481" spans="1:4">
      <c r="A481" s="201" t="s">
        <v>420</v>
      </c>
      <c r="B481" s="198"/>
      <c r="C481" s="198"/>
      <c r="D481" s="199"/>
    </row>
    <row r="482" spans="1:4">
      <c r="A482" s="201" t="s">
        <v>421</v>
      </c>
      <c r="B482" s="198"/>
      <c r="C482" s="198"/>
      <c r="D482" s="199"/>
    </row>
    <row r="483" spans="1:4">
      <c r="A483" s="201" t="s">
        <v>422</v>
      </c>
      <c r="B483" s="198"/>
      <c r="C483" s="198"/>
      <c r="D483" s="199"/>
    </row>
    <row r="484" spans="1:4">
      <c r="A484" s="201" t="s">
        <v>423</v>
      </c>
      <c r="B484" s="198"/>
      <c r="C484" s="198"/>
      <c r="D484" s="199"/>
    </row>
    <row r="485" spans="1:4">
      <c r="A485" s="201" t="s">
        <v>424</v>
      </c>
      <c r="B485" s="198"/>
      <c r="C485" s="198"/>
      <c r="D485" s="199"/>
    </row>
    <row r="486" spans="1:4">
      <c r="A486" s="201" t="s">
        <v>425</v>
      </c>
      <c r="B486" s="198"/>
      <c r="C486" s="198"/>
      <c r="D486" s="199"/>
    </row>
    <row r="487" spans="1:4">
      <c r="A487" s="201" t="s">
        <v>426</v>
      </c>
      <c r="B487" s="198"/>
      <c r="C487" s="198"/>
      <c r="D487" s="199"/>
    </row>
    <row r="488" spans="1:4">
      <c r="A488" s="200" t="s">
        <v>427</v>
      </c>
      <c r="B488" s="198">
        <f>SUM(B489:B495)</f>
        <v>2296.06</v>
      </c>
      <c r="C488" s="198">
        <f>SUM(C489:C495)</f>
        <v>1098</v>
      </c>
      <c r="D488" s="199">
        <f t="shared" si="7"/>
        <v>209.112932604736</v>
      </c>
    </row>
    <row r="489" spans="1:4">
      <c r="A489" s="201" t="s">
        <v>428</v>
      </c>
      <c r="B489" s="198">
        <v>1062.39</v>
      </c>
      <c r="C489" s="198">
        <v>1038</v>
      </c>
      <c r="D489" s="199">
        <f t="shared" si="7"/>
        <v>102.349710982659</v>
      </c>
    </row>
    <row r="490" spans="1:4">
      <c r="A490" s="201" t="s">
        <v>429</v>
      </c>
      <c r="B490" s="198"/>
      <c r="C490" s="198"/>
      <c r="D490" s="199"/>
    </row>
    <row r="491" spans="1:4">
      <c r="A491" s="201" t="s">
        <v>430</v>
      </c>
      <c r="B491" s="198">
        <v>133.77</v>
      </c>
      <c r="C491" s="198"/>
      <c r="D491" s="199"/>
    </row>
    <row r="492" spans="1:4">
      <c r="A492" s="201" t="s">
        <v>431</v>
      </c>
      <c r="B492" s="198">
        <v>48.78</v>
      </c>
      <c r="C492" s="198">
        <v>60</v>
      </c>
      <c r="D492" s="199">
        <f t="shared" si="7"/>
        <v>81.3</v>
      </c>
    </row>
    <row r="493" spans="1:4">
      <c r="A493" s="201" t="s">
        <v>432</v>
      </c>
      <c r="B493" s="198">
        <v>821.2</v>
      </c>
      <c r="C493" s="198"/>
      <c r="D493" s="199"/>
    </row>
    <row r="494" spans="1:4">
      <c r="A494" s="201" t="s">
        <v>433</v>
      </c>
      <c r="B494" s="198"/>
      <c r="C494" s="198"/>
      <c r="D494" s="199"/>
    </row>
    <row r="495" spans="1:4">
      <c r="A495" s="201" t="s">
        <v>434</v>
      </c>
      <c r="B495" s="198">
        <v>229.92</v>
      </c>
      <c r="C495" s="198"/>
      <c r="D495" s="199"/>
    </row>
    <row r="496" spans="1:4">
      <c r="A496" s="200" t="s">
        <v>435</v>
      </c>
      <c r="B496" s="198">
        <f>SUM(B497:B501)</f>
        <v>0</v>
      </c>
      <c r="C496" s="198">
        <f>SUM(C497:C501)</f>
        <v>0</v>
      </c>
      <c r="D496" s="199"/>
    </row>
    <row r="497" spans="1:4">
      <c r="A497" s="201" t="s">
        <v>436</v>
      </c>
      <c r="B497" s="198"/>
      <c r="C497" s="198"/>
      <c r="D497" s="199"/>
    </row>
    <row r="498" spans="1:4">
      <c r="A498" s="201" t="s">
        <v>437</v>
      </c>
      <c r="B498" s="198"/>
      <c r="C498" s="198"/>
      <c r="D498" s="199"/>
    </row>
    <row r="499" spans="1:4">
      <c r="A499" s="201" t="s">
        <v>438</v>
      </c>
      <c r="B499" s="198"/>
      <c r="C499" s="198"/>
      <c r="D499" s="199"/>
    </row>
    <row r="500" spans="1:4">
      <c r="A500" s="201" t="s">
        <v>439</v>
      </c>
      <c r="B500" s="198"/>
      <c r="C500" s="198"/>
      <c r="D500" s="199"/>
    </row>
    <row r="501" spans="1:4">
      <c r="A501" s="201" t="s">
        <v>440</v>
      </c>
      <c r="B501" s="198"/>
      <c r="C501" s="198"/>
      <c r="D501" s="199"/>
    </row>
    <row r="502" spans="1:4">
      <c r="A502" s="200" t="s">
        <v>441</v>
      </c>
      <c r="B502" s="198">
        <f>SUM(B503:B508)</f>
        <v>896.64</v>
      </c>
      <c r="C502" s="198">
        <f>SUM(C503:C508)</f>
        <v>321</v>
      </c>
      <c r="D502" s="199">
        <f t="shared" si="7"/>
        <v>279.327102803738</v>
      </c>
    </row>
    <row r="503" spans="1:4">
      <c r="A503" s="201" t="s">
        <v>442</v>
      </c>
      <c r="B503" s="198">
        <v>6.96</v>
      </c>
      <c r="C503" s="198"/>
      <c r="D503" s="199"/>
    </row>
    <row r="504" spans="1:4">
      <c r="A504" s="201" t="s">
        <v>443</v>
      </c>
      <c r="B504" s="198">
        <v>479.15</v>
      </c>
      <c r="C504" s="198"/>
      <c r="D504" s="199"/>
    </row>
    <row r="505" spans="1:4">
      <c r="A505" s="201" t="s">
        <v>444</v>
      </c>
      <c r="B505" s="198"/>
      <c r="C505" s="198"/>
      <c r="D505" s="199"/>
    </row>
    <row r="506" spans="1:4">
      <c r="A506" s="201" t="s">
        <v>445</v>
      </c>
      <c r="B506" s="198">
        <v>285.5</v>
      </c>
      <c r="C506" s="198">
        <v>196</v>
      </c>
      <c r="D506" s="199">
        <f t="shared" si="7"/>
        <v>145.663265306122</v>
      </c>
    </row>
    <row r="507" spans="1:4">
      <c r="A507" s="201" t="s">
        <v>446</v>
      </c>
      <c r="B507" s="198">
        <v>54.7</v>
      </c>
      <c r="C507" s="198">
        <v>55</v>
      </c>
      <c r="D507" s="199">
        <f t="shared" si="7"/>
        <v>99.4545454545455</v>
      </c>
    </row>
    <row r="508" spans="1:4">
      <c r="A508" s="201" t="s">
        <v>447</v>
      </c>
      <c r="B508" s="198">
        <v>70.33</v>
      </c>
      <c r="C508" s="198">
        <v>70</v>
      </c>
      <c r="D508" s="199">
        <f t="shared" si="7"/>
        <v>100.471428571429</v>
      </c>
    </row>
    <row r="509" spans="1:4">
      <c r="A509" s="200" t="s">
        <v>448</v>
      </c>
      <c r="B509" s="198">
        <f>SUM(B510:B517)</f>
        <v>380.06</v>
      </c>
      <c r="C509" s="198">
        <f>SUM(C510:C517)</f>
        <v>249</v>
      </c>
      <c r="D509" s="199">
        <f t="shared" si="7"/>
        <v>152.63453815261</v>
      </c>
    </row>
    <row r="510" spans="1:4">
      <c r="A510" s="201" t="s">
        <v>96</v>
      </c>
      <c r="B510" s="198">
        <v>37.74</v>
      </c>
      <c r="C510" s="198">
        <v>30</v>
      </c>
      <c r="D510" s="199">
        <f t="shared" si="7"/>
        <v>125.8</v>
      </c>
    </row>
    <row r="511" spans="1:4">
      <c r="A511" s="201" t="s">
        <v>97</v>
      </c>
      <c r="B511" s="198"/>
      <c r="C511" s="198"/>
      <c r="D511" s="199"/>
    </row>
    <row r="512" spans="1:4">
      <c r="A512" s="201" t="s">
        <v>98</v>
      </c>
      <c r="B512" s="198"/>
      <c r="C512" s="198"/>
      <c r="D512" s="199"/>
    </row>
    <row r="513" spans="1:4">
      <c r="A513" s="201" t="s">
        <v>449</v>
      </c>
      <c r="B513" s="198">
        <v>30.2</v>
      </c>
      <c r="C513" s="198">
        <v>60</v>
      </c>
      <c r="D513" s="199">
        <f t="shared" si="7"/>
        <v>50.3333333333333</v>
      </c>
    </row>
    <row r="514" spans="1:4">
      <c r="A514" s="201" t="s">
        <v>450</v>
      </c>
      <c r="B514" s="198">
        <v>12.7</v>
      </c>
      <c r="C514" s="198">
        <v>12</v>
      </c>
      <c r="D514" s="199">
        <f t="shared" si="7"/>
        <v>105.833333333333</v>
      </c>
    </row>
    <row r="515" spans="1:4">
      <c r="A515" s="201" t="s">
        <v>451</v>
      </c>
      <c r="B515" s="198"/>
      <c r="C515" s="198"/>
      <c r="D515" s="199"/>
    </row>
    <row r="516" spans="1:4">
      <c r="A516" s="201" t="s">
        <v>452</v>
      </c>
      <c r="B516" s="198">
        <v>156.42</v>
      </c>
      <c r="C516" s="198"/>
      <c r="D516" s="199"/>
    </row>
    <row r="517" spans="1:4">
      <c r="A517" s="201" t="s">
        <v>453</v>
      </c>
      <c r="B517" s="198">
        <v>143</v>
      </c>
      <c r="C517" s="198">
        <v>147</v>
      </c>
      <c r="D517" s="199">
        <f t="shared" ref="D517:D580" si="8">B517/C517*100</f>
        <v>97.2789115646258</v>
      </c>
    </row>
    <row r="518" spans="1:4">
      <c r="A518" s="200" t="s">
        <v>454</v>
      </c>
      <c r="B518" s="198">
        <f>SUM(B519:B522)</f>
        <v>192.8</v>
      </c>
      <c r="C518" s="198">
        <f>SUM(C519:C522)</f>
        <v>0</v>
      </c>
      <c r="D518" s="199"/>
    </row>
    <row r="519" spans="1:4">
      <c r="A519" s="201" t="s">
        <v>455</v>
      </c>
      <c r="B519" s="198"/>
      <c r="C519" s="198"/>
      <c r="D519" s="199"/>
    </row>
    <row r="520" spans="1:4">
      <c r="A520" s="201" t="s">
        <v>456</v>
      </c>
      <c r="B520" s="198"/>
      <c r="C520" s="198"/>
      <c r="D520" s="199"/>
    </row>
    <row r="521" spans="1:4">
      <c r="A521" s="201" t="s">
        <v>457</v>
      </c>
      <c r="B521" s="198"/>
      <c r="C521" s="198"/>
      <c r="D521" s="199"/>
    </row>
    <row r="522" spans="1:4">
      <c r="A522" s="201" t="s">
        <v>458</v>
      </c>
      <c r="B522" s="198">
        <v>192.8</v>
      </c>
      <c r="C522" s="198"/>
      <c r="D522" s="199"/>
    </row>
    <row r="523" spans="1:4">
      <c r="A523" s="200" t="s">
        <v>459</v>
      </c>
      <c r="B523" s="198">
        <f>SUM(B524:B527)</f>
        <v>2</v>
      </c>
      <c r="C523" s="198">
        <f>SUM(C524:C527)</f>
        <v>2</v>
      </c>
      <c r="D523" s="199">
        <f t="shared" si="8"/>
        <v>100</v>
      </c>
    </row>
    <row r="524" spans="1:4">
      <c r="A524" s="201" t="s">
        <v>96</v>
      </c>
      <c r="B524" s="198"/>
      <c r="C524" s="198"/>
      <c r="D524" s="199"/>
    </row>
    <row r="525" spans="1:4">
      <c r="A525" s="201" t="s">
        <v>97</v>
      </c>
      <c r="B525" s="198"/>
      <c r="C525" s="198"/>
      <c r="D525" s="199"/>
    </row>
    <row r="526" spans="1:4">
      <c r="A526" s="201" t="s">
        <v>98</v>
      </c>
      <c r="B526" s="198"/>
      <c r="C526" s="198"/>
      <c r="D526" s="199"/>
    </row>
    <row r="527" spans="1:4">
      <c r="A527" s="201" t="s">
        <v>460</v>
      </c>
      <c r="B527" s="198">
        <v>2</v>
      </c>
      <c r="C527" s="198">
        <v>2</v>
      </c>
      <c r="D527" s="199">
        <f t="shared" si="8"/>
        <v>100</v>
      </c>
    </row>
    <row r="528" spans="1:4">
      <c r="A528" s="200" t="s">
        <v>461</v>
      </c>
      <c r="B528" s="198">
        <f>SUM(B529:B530)</f>
        <v>930.48</v>
      </c>
      <c r="C528" s="198">
        <f>SUM(C529:C530)</f>
        <v>0</v>
      </c>
      <c r="D528" s="199"/>
    </row>
    <row r="529" spans="1:4">
      <c r="A529" s="201" t="s">
        <v>462</v>
      </c>
      <c r="B529" s="198">
        <v>248.48</v>
      </c>
      <c r="C529" s="198"/>
      <c r="D529" s="199"/>
    </row>
    <row r="530" spans="1:4">
      <c r="A530" s="201" t="s">
        <v>463</v>
      </c>
      <c r="B530" s="198">
        <v>682</v>
      </c>
      <c r="C530" s="198"/>
      <c r="D530" s="199"/>
    </row>
    <row r="531" spans="1:4">
      <c r="A531" s="200" t="s">
        <v>464</v>
      </c>
      <c r="B531" s="198">
        <f>SUM(B532:B533)</f>
        <v>18.99</v>
      </c>
      <c r="C531" s="198">
        <f>SUM(C532:C533)</f>
        <v>26</v>
      </c>
      <c r="D531" s="199">
        <f t="shared" si="8"/>
        <v>73.0384615384615</v>
      </c>
    </row>
    <row r="532" spans="1:4">
      <c r="A532" s="201" t="s">
        <v>465</v>
      </c>
      <c r="B532" s="198"/>
      <c r="C532" s="198"/>
      <c r="D532" s="199"/>
    </row>
    <row r="533" spans="1:4">
      <c r="A533" s="201" t="s">
        <v>466</v>
      </c>
      <c r="B533" s="198">
        <v>18.99</v>
      </c>
      <c r="C533" s="198">
        <v>26</v>
      </c>
      <c r="D533" s="199">
        <f t="shared" si="8"/>
        <v>73.0384615384615</v>
      </c>
    </row>
    <row r="534" spans="1:4">
      <c r="A534" s="200" t="s">
        <v>467</v>
      </c>
      <c r="B534" s="198">
        <f>SUM(B535:B536)</f>
        <v>868.68</v>
      </c>
      <c r="C534" s="198">
        <f>SUM(C535:C536)</f>
        <v>0</v>
      </c>
      <c r="D534" s="199"/>
    </row>
    <row r="535" spans="1:4">
      <c r="A535" s="201" t="s">
        <v>468</v>
      </c>
      <c r="B535" s="198"/>
      <c r="C535" s="198"/>
      <c r="D535" s="199"/>
    </row>
    <row r="536" spans="1:4">
      <c r="A536" s="201" t="s">
        <v>469</v>
      </c>
      <c r="B536" s="198">
        <v>868.68</v>
      </c>
      <c r="C536" s="198"/>
      <c r="D536" s="199"/>
    </row>
    <row r="537" spans="1:4">
      <c r="A537" s="200" t="s">
        <v>470</v>
      </c>
      <c r="B537" s="198">
        <f>SUM(B538:B539)</f>
        <v>0</v>
      </c>
      <c r="C537" s="198">
        <f>SUM(C538:C539)</f>
        <v>0</v>
      </c>
      <c r="D537" s="199"/>
    </row>
    <row r="538" spans="1:4">
      <c r="A538" s="201" t="s">
        <v>471</v>
      </c>
      <c r="B538" s="198"/>
      <c r="C538" s="198"/>
      <c r="D538" s="199"/>
    </row>
    <row r="539" spans="1:4">
      <c r="A539" s="201" t="s">
        <v>472</v>
      </c>
      <c r="B539" s="198"/>
      <c r="C539" s="198"/>
      <c r="D539" s="199"/>
    </row>
    <row r="540" spans="1:4">
      <c r="A540" s="200" t="s">
        <v>473</v>
      </c>
      <c r="B540" s="198">
        <f>SUM(B541:B542)</f>
        <v>38.4</v>
      </c>
      <c r="C540" s="198">
        <f>SUM(C541:C542)</f>
        <v>3</v>
      </c>
      <c r="D540" s="199">
        <f t="shared" si="8"/>
        <v>1280</v>
      </c>
    </row>
    <row r="541" spans="1:4">
      <c r="A541" s="201" t="s">
        <v>474</v>
      </c>
      <c r="B541" s="198"/>
      <c r="C541" s="198"/>
      <c r="D541" s="199"/>
    </row>
    <row r="542" spans="1:4">
      <c r="A542" s="201" t="s">
        <v>475</v>
      </c>
      <c r="B542" s="198">
        <v>38.4</v>
      </c>
      <c r="C542" s="198">
        <v>3</v>
      </c>
      <c r="D542" s="199">
        <f t="shared" si="8"/>
        <v>1280</v>
      </c>
    </row>
    <row r="543" spans="1:4">
      <c r="A543" s="200" t="s">
        <v>476</v>
      </c>
      <c r="B543" s="198">
        <f>SUM(B544:B546)</f>
        <v>2910.17</v>
      </c>
      <c r="C543" s="198">
        <f>SUM(C544:C546)</f>
        <v>2883</v>
      </c>
      <c r="D543" s="199">
        <f t="shared" si="8"/>
        <v>100.942421089143</v>
      </c>
    </row>
    <row r="544" spans="1:4">
      <c r="A544" s="201" t="s">
        <v>477</v>
      </c>
      <c r="B544" s="198"/>
      <c r="C544" s="198"/>
      <c r="D544" s="199"/>
    </row>
    <row r="545" spans="1:4">
      <c r="A545" s="201" t="s">
        <v>478</v>
      </c>
      <c r="B545" s="198">
        <v>2715.17</v>
      </c>
      <c r="C545" s="198">
        <v>2745</v>
      </c>
      <c r="D545" s="199">
        <f t="shared" si="8"/>
        <v>98.9132969034608</v>
      </c>
    </row>
    <row r="546" spans="1:4">
      <c r="A546" s="201" t="s">
        <v>479</v>
      </c>
      <c r="B546" s="198">
        <v>195</v>
      </c>
      <c r="C546" s="198">
        <v>138</v>
      </c>
      <c r="D546" s="199">
        <f t="shared" si="8"/>
        <v>141.304347826087</v>
      </c>
    </row>
    <row r="547" spans="1:4">
      <c r="A547" s="200" t="s">
        <v>480</v>
      </c>
      <c r="B547" s="198">
        <f>SUM(B548:B551)</f>
        <v>0</v>
      </c>
      <c r="C547" s="198">
        <f>SUM(C548:C551)</f>
        <v>0</v>
      </c>
      <c r="D547" s="199"/>
    </row>
    <row r="548" spans="1:4">
      <c r="A548" s="201" t="s">
        <v>481</v>
      </c>
      <c r="B548" s="198"/>
      <c r="C548" s="198"/>
      <c r="D548" s="199"/>
    </row>
    <row r="549" spans="1:4">
      <c r="A549" s="201" t="s">
        <v>482</v>
      </c>
      <c r="B549" s="198"/>
      <c r="C549" s="198"/>
      <c r="D549" s="199"/>
    </row>
    <row r="550" spans="1:4">
      <c r="A550" s="201" t="s">
        <v>483</v>
      </c>
      <c r="B550" s="198"/>
      <c r="C550" s="198"/>
      <c r="D550" s="199"/>
    </row>
    <row r="551" spans="1:4">
      <c r="A551" s="201" t="s">
        <v>484</v>
      </c>
      <c r="B551" s="198"/>
      <c r="C551" s="198"/>
      <c r="D551" s="199"/>
    </row>
    <row r="552" spans="1:4">
      <c r="A552" s="200" t="s">
        <v>485</v>
      </c>
      <c r="B552" s="198">
        <f>SUM(B553)</f>
        <v>93.92</v>
      </c>
      <c r="C552" s="198">
        <f>SUM(C553)</f>
        <v>4</v>
      </c>
      <c r="D552" s="199">
        <f t="shared" si="8"/>
        <v>2348</v>
      </c>
    </row>
    <row r="553" spans="1:4">
      <c r="A553" s="201" t="s">
        <v>485</v>
      </c>
      <c r="B553" s="198">
        <v>93.92</v>
      </c>
      <c r="C553" s="198">
        <v>4</v>
      </c>
      <c r="D553" s="199">
        <f t="shared" si="8"/>
        <v>2348</v>
      </c>
    </row>
    <row r="554" spans="1:4">
      <c r="A554" s="197" t="s">
        <v>58</v>
      </c>
      <c r="B554" s="198">
        <f>+B555+B560+B573+B577+B589+B592+B596+B606+B611+B617+B621+B624</f>
        <v>13179.7</v>
      </c>
      <c r="C554" s="198">
        <f>+C555+C560+C573+C577+C589+C592+C596+C606+C611+C617+C621+C624</f>
        <v>14322</v>
      </c>
      <c r="D554" s="199">
        <f t="shared" si="8"/>
        <v>92.0241586370619</v>
      </c>
    </row>
    <row r="555" spans="1:4">
      <c r="A555" s="200" t="s">
        <v>486</v>
      </c>
      <c r="B555" s="198">
        <f>SUM(B556:B559)</f>
        <v>257.77</v>
      </c>
      <c r="C555" s="198">
        <f>SUM(C556:C559)</f>
        <v>233</v>
      </c>
      <c r="D555" s="199">
        <f t="shared" si="8"/>
        <v>110.630901287554</v>
      </c>
    </row>
    <row r="556" spans="1:4">
      <c r="A556" s="201" t="s">
        <v>96</v>
      </c>
      <c r="B556" s="198">
        <v>257.77</v>
      </c>
      <c r="C556" s="198">
        <v>228</v>
      </c>
      <c r="D556" s="199">
        <f t="shared" si="8"/>
        <v>113.05701754386</v>
      </c>
    </row>
    <row r="557" spans="1:4">
      <c r="A557" s="201" t="s">
        <v>97</v>
      </c>
      <c r="B557" s="198"/>
      <c r="C557" s="198"/>
      <c r="D557" s="199"/>
    </row>
    <row r="558" spans="1:4">
      <c r="A558" s="201" t="s">
        <v>98</v>
      </c>
      <c r="B558" s="198"/>
      <c r="C558" s="198"/>
      <c r="D558" s="199"/>
    </row>
    <row r="559" spans="1:4">
      <c r="A559" s="201" t="s">
        <v>487</v>
      </c>
      <c r="B559" s="198"/>
      <c r="C559" s="198">
        <v>5</v>
      </c>
      <c r="D559" s="199">
        <f t="shared" si="8"/>
        <v>0</v>
      </c>
    </row>
    <row r="560" spans="1:4">
      <c r="A560" s="200" t="s">
        <v>488</v>
      </c>
      <c r="B560" s="198">
        <f>SUM(B561:B572)</f>
        <v>749</v>
      </c>
      <c r="C560" s="198">
        <f>SUM(C561:C572)</f>
        <v>411</v>
      </c>
      <c r="D560" s="199">
        <f t="shared" si="8"/>
        <v>182.238442822384</v>
      </c>
    </row>
    <row r="561" spans="1:4">
      <c r="A561" s="201" t="s">
        <v>489</v>
      </c>
      <c r="B561" s="198">
        <v>749</v>
      </c>
      <c r="C561" s="198">
        <v>411</v>
      </c>
      <c r="D561" s="199">
        <f t="shared" si="8"/>
        <v>182.238442822384</v>
      </c>
    </row>
    <row r="562" spans="1:4">
      <c r="A562" s="201" t="s">
        <v>490</v>
      </c>
      <c r="B562" s="198"/>
      <c r="C562" s="198"/>
      <c r="D562" s="199"/>
    </row>
    <row r="563" spans="1:4">
      <c r="A563" s="201" t="s">
        <v>491</v>
      </c>
      <c r="B563" s="198"/>
      <c r="C563" s="198"/>
      <c r="D563" s="199"/>
    </row>
    <row r="564" spans="1:4">
      <c r="A564" s="201" t="s">
        <v>492</v>
      </c>
      <c r="B564" s="198"/>
      <c r="C564" s="198"/>
      <c r="D564" s="199"/>
    </row>
    <row r="565" spans="1:4">
      <c r="A565" s="201" t="s">
        <v>493</v>
      </c>
      <c r="B565" s="198"/>
      <c r="C565" s="198"/>
      <c r="D565" s="199"/>
    </row>
    <row r="566" spans="1:4">
      <c r="A566" s="201" t="s">
        <v>494</v>
      </c>
      <c r="B566" s="198"/>
      <c r="C566" s="198"/>
      <c r="D566" s="199"/>
    </row>
    <row r="567" spans="1:4">
      <c r="A567" s="201" t="s">
        <v>495</v>
      </c>
      <c r="B567" s="198"/>
      <c r="C567" s="198"/>
      <c r="D567" s="199"/>
    </row>
    <row r="568" spans="1:4">
      <c r="A568" s="201" t="s">
        <v>496</v>
      </c>
      <c r="B568" s="198"/>
      <c r="C568" s="198"/>
      <c r="D568" s="199"/>
    </row>
    <row r="569" spans="1:4">
      <c r="A569" s="201" t="s">
        <v>497</v>
      </c>
      <c r="B569" s="198"/>
      <c r="C569" s="198"/>
      <c r="D569" s="199"/>
    </row>
    <row r="570" spans="1:4">
      <c r="A570" s="201" t="s">
        <v>498</v>
      </c>
      <c r="B570" s="198"/>
      <c r="C570" s="198"/>
      <c r="D570" s="199"/>
    </row>
    <row r="571" spans="1:4">
      <c r="A571" s="201" t="s">
        <v>499</v>
      </c>
      <c r="B571" s="198"/>
      <c r="C571" s="198"/>
      <c r="D571" s="199"/>
    </row>
    <row r="572" spans="1:4">
      <c r="A572" s="201" t="s">
        <v>500</v>
      </c>
      <c r="B572" s="198"/>
      <c r="C572" s="198"/>
      <c r="D572" s="199"/>
    </row>
    <row r="573" spans="1:4">
      <c r="A573" s="200" t="s">
        <v>501</v>
      </c>
      <c r="B573" s="198">
        <f>SUM(B574:B576)</f>
        <v>2667.74</v>
      </c>
      <c r="C573" s="198">
        <f>SUM(C574:C576)</f>
        <v>2150</v>
      </c>
      <c r="D573" s="199">
        <f t="shared" si="8"/>
        <v>124.080930232558</v>
      </c>
    </row>
    <row r="574" spans="1:4">
      <c r="A574" s="201" t="s">
        <v>502</v>
      </c>
      <c r="B574" s="198"/>
      <c r="C574" s="198">
        <v>105</v>
      </c>
      <c r="D574" s="199">
        <f t="shared" si="8"/>
        <v>0</v>
      </c>
    </row>
    <row r="575" spans="1:4">
      <c r="A575" s="201" t="s">
        <v>503</v>
      </c>
      <c r="B575" s="198">
        <v>2454.32</v>
      </c>
      <c r="C575" s="198">
        <v>1633</v>
      </c>
      <c r="D575" s="199">
        <f t="shared" si="8"/>
        <v>150.295162278016</v>
      </c>
    </row>
    <row r="576" spans="1:4">
      <c r="A576" s="201" t="s">
        <v>504</v>
      </c>
      <c r="B576" s="198">
        <v>213.42</v>
      </c>
      <c r="C576" s="198">
        <v>412</v>
      </c>
      <c r="D576" s="199">
        <f t="shared" si="8"/>
        <v>51.8009708737864</v>
      </c>
    </row>
    <row r="577" spans="1:4">
      <c r="A577" s="200" t="s">
        <v>505</v>
      </c>
      <c r="B577" s="198">
        <f>SUM(B578:B588)</f>
        <v>1152.86</v>
      </c>
      <c r="C577" s="198">
        <f>SUM(C578:C588)</f>
        <v>1106</v>
      </c>
      <c r="D577" s="199">
        <f t="shared" si="8"/>
        <v>104.236889692586</v>
      </c>
    </row>
    <row r="578" spans="1:4">
      <c r="A578" s="201" t="s">
        <v>506</v>
      </c>
      <c r="B578" s="198">
        <v>358.23</v>
      </c>
      <c r="C578" s="198">
        <v>349</v>
      </c>
      <c r="D578" s="199">
        <f t="shared" si="8"/>
        <v>102.644699140401</v>
      </c>
    </row>
    <row r="579" spans="1:4">
      <c r="A579" s="201" t="s">
        <v>507</v>
      </c>
      <c r="B579" s="198"/>
      <c r="C579" s="198"/>
      <c r="D579" s="199"/>
    </row>
    <row r="580" spans="1:4">
      <c r="A580" s="201" t="s">
        <v>508</v>
      </c>
      <c r="B580" s="198">
        <v>340.53</v>
      </c>
      <c r="C580" s="198">
        <v>334</v>
      </c>
      <c r="D580" s="199">
        <f t="shared" si="8"/>
        <v>101.955089820359</v>
      </c>
    </row>
    <row r="581" spans="1:4">
      <c r="A581" s="201" t="s">
        <v>509</v>
      </c>
      <c r="B581" s="198"/>
      <c r="C581" s="198"/>
      <c r="D581" s="199"/>
    </row>
    <row r="582" spans="1:4">
      <c r="A582" s="201" t="s">
        <v>510</v>
      </c>
      <c r="B582" s="198">
        <v>13</v>
      </c>
      <c r="C582" s="198">
        <v>13</v>
      </c>
      <c r="D582" s="199">
        <f t="shared" ref="D582:D640" si="9">B582/C582*100</f>
        <v>100</v>
      </c>
    </row>
    <row r="583" spans="1:4">
      <c r="A583" s="201" t="s">
        <v>511</v>
      </c>
      <c r="B583" s="198"/>
      <c r="C583" s="198"/>
      <c r="D583" s="199"/>
    </row>
    <row r="584" spans="1:4">
      <c r="A584" s="201" t="s">
        <v>512</v>
      </c>
      <c r="B584" s="198"/>
      <c r="C584" s="198">
        <v>380</v>
      </c>
      <c r="D584" s="199">
        <f t="shared" si="9"/>
        <v>0</v>
      </c>
    </row>
    <row r="585" spans="1:4">
      <c r="A585" s="201" t="s">
        <v>513</v>
      </c>
      <c r="B585" s="198">
        <v>410</v>
      </c>
      <c r="C585" s="198">
        <v>4</v>
      </c>
      <c r="D585" s="199">
        <f t="shared" si="9"/>
        <v>10250</v>
      </c>
    </row>
    <row r="586" spans="1:4">
      <c r="A586" s="201" t="s">
        <v>514</v>
      </c>
      <c r="B586" s="198">
        <v>24.1</v>
      </c>
      <c r="C586" s="198"/>
      <c r="D586" s="199"/>
    </row>
    <row r="587" spans="1:4">
      <c r="A587" s="201" t="s">
        <v>515</v>
      </c>
      <c r="B587" s="198"/>
      <c r="C587" s="198"/>
      <c r="D587" s="199"/>
    </row>
    <row r="588" spans="1:4">
      <c r="A588" s="201" t="s">
        <v>516</v>
      </c>
      <c r="B588" s="198">
        <v>7</v>
      </c>
      <c r="C588" s="198">
        <v>26</v>
      </c>
      <c r="D588" s="199">
        <f t="shared" si="9"/>
        <v>26.9230769230769</v>
      </c>
    </row>
    <row r="589" spans="1:4">
      <c r="A589" s="200" t="s">
        <v>517</v>
      </c>
      <c r="B589" s="198">
        <f>SUM(B590:B591)</f>
        <v>0</v>
      </c>
      <c r="C589" s="198">
        <f>SUM(C590:C591)</f>
        <v>0</v>
      </c>
      <c r="D589" s="199"/>
    </row>
    <row r="590" spans="1:4">
      <c r="A590" s="201" t="s">
        <v>518</v>
      </c>
      <c r="B590" s="198"/>
      <c r="C590" s="198"/>
      <c r="D590" s="199"/>
    </row>
    <row r="591" spans="1:4">
      <c r="A591" s="201" t="s">
        <v>519</v>
      </c>
      <c r="B591" s="198"/>
      <c r="C591" s="198"/>
      <c r="D591" s="199"/>
    </row>
    <row r="592" spans="1:4">
      <c r="A592" s="200" t="s">
        <v>520</v>
      </c>
      <c r="B592" s="198">
        <f>SUM(B593:B595)</f>
        <v>1031.51</v>
      </c>
      <c r="C592" s="198">
        <f>SUM(C593:C595)</f>
        <v>3636</v>
      </c>
      <c r="D592" s="199">
        <f t="shared" si="9"/>
        <v>28.3693619361936</v>
      </c>
    </row>
    <row r="593" spans="1:4">
      <c r="A593" s="201" t="s">
        <v>521</v>
      </c>
      <c r="B593" s="198"/>
      <c r="C593" s="198">
        <v>150</v>
      </c>
      <c r="D593" s="199">
        <f t="shared" si="9"/>
        <v>0</v>
      </c>
    </row>
    <row r="594" spans="1:4">
      <c r="A594" s="201" t="s">
        <v>522</v>
      </c>
      <c r="B594" s="198">
        <v>183</v>
      </c>
      <c r="C594" s="198">
        <v>1573</v>
      </c>
      <c r="D594" s="199">
        <f t="shared" si="9"/>
        <v>11.6338207247298</v>
      </c>
    </row>
    <row r="595" spans="1:4">
      <c r="A595" s="201" t="s">
        <v>523</v>
      </c>
      <c r="B595" s="198">
        <v>848.51</v>
      </c>
      <c r="C595" s="198">
        <v>1913</v>
      </c>
      <c r="D595" s="199">
        <f t="shared" si="9"/>
        <v>44.3549398849974</v>
      </c>
    </row>
    <row r="596" spans="1:4">
      <c r="A596" s="200" t="s">
        <v>524</v>
      </c>
      <c r="B596" s="198">
        <f>SUM(B597:B605)</f>
        <v>0</v>
      </c>
      <c r="C596" s="198">
        <f>SUM(C597:C605)</f>
        <v>278</v>
      </c>
      <c r="D596" s="199">
        <f t="shared" si="9"/>
        <v>0</v>
      </c>
    </row>
    <row r="597" spans="1:4">
      <c r="A597" s="201" t="s">
        <v>96</v>
      </c>
      <c r="B597" s="198"/>
      <c r="C597" s="198">
        <v>231</v>
      </c>
      <c r="D597" s="199">
        <f t="shared" si="9"/>
        <v>0</v>
      </c>
    </row>
    <row r="598" spans="1:4">
      <c r="A598" s="201" t="s">
        <v>97</v>
      </c>
      <c r="B598" s="198"/>
      <c r="C598" s="198"/>
      <c r="D598" s="199"/>
    </row>
    <row r="599" spans="1:4">
      <c r="A599" s="201" t="s">
        <v>98</v>
      </c>
      <c r="B599" s="198"/>
      <c r="C599" s="198"/>
      <c r="D599" s="199"/>
    </row>
    <row r="600" spans="1:4">
      <c r="A600" s="201" t="s">
        <v>525</v>
      </c>
      <c r="B600" s="198"/>
      <c r="C600" s="198"/>
      <c r="D600" s="199"/>
    </row>
    <row r="601" spans="1:4">
      <c r="A601" s="201" t="s">
        <v>526</v>
      </c>
      <c r="B601" s="198"/>
      <c r="C601" s="198"/>
      <c r="D601" s="199"/>
    </row>
    <row r="602" spans="1:4">
      <c r="A602" s="201" t="s">
        <v>527</v>
      </c>
      <c r="B602" s="198"/>
      <c r="C602" s="198"/>
      <c r="D602" s="199"/>
    </row>
    <row r="603" spans="1:4">
      <c r="A603" s="201" t="s">
        <v>528</v>
      </c>
      <c r="B603" s="198"/>
      <c r="C603" s="198"/>
      <c r="D603" s="199"/>
    </row>
    <row r="604" spans="1:4">
      <c r="A604" s="201" t="s">
        <v>105</v>
      </c>
      <c r="B604" s="198"/>
      <c r="C604" s="198"/>
      <c r="D604" s="199"/>
    </row>
    <row r="605" spans="1:4">
      <c r="A605" s="201" t="s">
        <v>529</v>
      </c>
      <c r="B605" s="198"/>
      <c r="C605" s="198">
        <v>47</v>
      </c>
      <c r="D605" s="199">
        <f t="shared" si="9"/>
        <v>0</v>
      </c>
    </row>
    <row r="606" spans="1:4">
      <c r="A606" s="200" t="s">
        <v>530</v>
      </c>
      <c r="B606" s="198">
        <f>SUM(B607:B610)</f>
        <v>2767.65</v>
      </c>
      <c r="C606" s="198">
        <f>SUM(C607:C610)</f>
        <v>2556</v>
      </c>
      <c r="D606" s="199">
        <f t="shared" si="9"/>
        <v>108.280516431925</v>
      </c>
    </row>
    <row r="607" spans="1:4">
      <c r="A607" s="201" t="s">
        <v>531</v>
      </c>
      <c r="B607" s="198">
        <v>1168.1</v>
      </c>
      <c r="C607" s="198">
        <v>1126</v>
      </c>
      <c r="D607" s="199">
        <f t="shared" si="9"/>
        <v>103.738898756661</v>
      </c>
    </row>
    <row r="608" spans="1:4">
      <c r="A608" s="201" t="s">
        <v>532</v>
      </c>
      <c r="B608" s="198">
        <v>619.3</v>
      </c>
      <c r="C608" s="198">
        <v>524</v>
      </c>
      <c r="D608" s="199">
        <f t="shared" si="9"/>
        <v>118.187022900763</v>
      </c>
    </row>
    <row r="609" spans="1:4">
      <c r="A609" s="201" t="s">
        <v>533</v>
      </c>
      <c r="B609" s="198">
        <v>978.71</v>
      </c>
      <c r="C609" s="198">
        <v>906</v>
      </c>
      <c r="D609" s="199">
        <f t="shared" si="9"/>
        <v>108.025386313466</v>
      </c>
    </row>
    <row r="610" spans="1:4">
      <c r="A610" s="201" t="s">
        <v>534</v>
      </c>
      <c r="B610" s="198">
        <v>1.54</v>
      </c>
      <c r="C610" s="198"/>
      <c r="D610" s="199"/>
    </row>
    <row r="611" spans="1:4">
      <c r="A611" s="200" t="s">
        <v>535</v>
      </c>
      <c r="B611" s="198">
        <f>SUM(B612:B616)</f>
        <v>276</v>
      </c>
      <c r="C611" s="198">
        <f>SUM(C612:C616)</f>
        <v>3879</v>
      </c>
      <c r="D611" s="199">
        <f t="shared" si="9"/>
        <v>7.11523588553751</v>
      </c>
    </row>
    <row r="612" spans="1:4">
      <c r="A612" s="201" t="s">
        <v>536</v>
      </c>
      <c r="B612" s="198"/>
      <c r="C612" s="198"/>
      <c r="D612" s="199"/>
    </row>
    <row r="613" spans="1:4">
      <c r="A613" s="201" t="s">
        <v>537</v>
      </c>
      <c r="B613" s="198">
        <v>276</v>
      </c>
      <c r="C613" s="198"/>
      <c r="D613" s="199"/>
    </row>
    <row r="614" spans="1:4">
      <c r="A614" s="201" t="s">
        <v>538</v>
      </c>
      <c r="B614" s="198"/>
      <c r="C614" s="198">
        <v>3403</v>
      </c>
      <c r="D614" s="199">
        <f t="shared" si="9"/>
        <v>0</v>
      </c>
    </row>
    <row r="615" spans="1:4">
      <c r="A615" s="201" t="s">
        <v>539</v>
      </c>
      <c r="B615" s="198"/>
      <c r="C615" s="198">
        <v>476</v>
      </c>
      <c r="D615" s="199">
        <f t="shared" si="9"/>
        <v>0</v>
      </c>
    </row>
    <row r="616" spans="1:4">
      <c r="A616" s="201" t="s">
        <v>540</v>
      </c>
      <c r="B616" s="198"/>
      <c r="C616" s="198"/>
      <c r="D616" s="199"/>
    </row>
    <row r="617" spans="1:4">
      <c r="A617" s="200" t="s">
        <v>541</v>
      </c>
      <c r="B617" s="198">
        <f>SUM(B618:B620)</f>
        <v>348.67</v>
      </c>
      <c r="C617" s="198">
        <f>SUM(C618:C620)</f>
        <v>0</v>
      </c>
      <c r="D617" s="199"/>
    </row>
    <row r="618" spans="1:4">
      <c r="A618" s="201" t="s">
        <v>542</v>
      </c>
      <c r="B618" s="198">
        <v>348.67</v>
      </c>
      <c r="C618" s="198"/>
      <c r="D618" s="199"/>
    </row>
    <row r="619" spans="1:4">
      <c r="A619" s="201" t="s">
        <v>543</v>
      </c>
      <c r="B619" s="198"/>
      <c r="C619" s="198"/>
      <c r="D619" s="199"/>
    </row>
    <row r="620" spans="1:4">
      <c r="A620" s="201" t="s">
        <v>544</v>
      </c>
      <c r="B620" s="198"/>
      <c r="C620" s="198"/>
      <c r="D620" s="199"/>
    </row>
    <row r="621" spans="1:4">
      <c r="A621" s="200" t="s">
        <v>545</v>
      </c>
      <c r="B621" s="198">
        <f>SUM(B622:B623)</f>
        <v>22.5</v>
      </c>
      <c r="C621" s="198">
        <f>SUM(C622:C623)</f>
        <v>0</v>
      </c>
      <c r="D621" s="199"/>
    </row>
    <row r="622" spans="1:4">
      <c r="A622" s="201" t="s">
        <v>546</v>
      </c>
      <c r="B622" s="198">
        <v>22.5</v>
      </c>
      <c r="C622" s="198"/>
      <c r="D622" s="199"/>
    </row>
    <row r="623" spans="1:4">
      <c r="A623" s="201" t="s">
        <v>547</v>
      </c>
      <c r="B623" s="198"/>
      <c r="C623" s="198"/>
      <c r="D623" s="199"/>
    </row>
    <row r="624" spans="1:4">
      <c r="A624" s="200" t="s">
        <v>548</v>
      </c>
      <c r="B624" s="198">
        <f>SUM(B625)</f>
        <v>3906</v>
      </c>
      <c r="C624" s="198">
        <f>SUM(C625)</f>
        <v>73</v>
      </c>
      <c r="D624" s="199">
        <f t="shared" si="9"/>
        <v>5350.68493150685</v>
      </c>
    </row>
    <row r="625" spans="1:4">
      <c r="A625" s="201" t="s">
        <v>548</v>
      </c>
      <c r="B625" s="198">
        <v>3906</v>
      </c>
      <c r="C625" s="198">
        <v>73</v>
      </c>
      <c r="D625" s="199">
        <f t="shared" si="9"/>
        <v>5350.68493150685</v>
      </c>
    </row>
    <row r="626" spans="1:4">
      <c r="A626" s="197" t="s">
        <v>59</v>
      </c>
      <c r="B626" s="198">
        <f>+B627+B636+B640+B649+B655+B661+B667+B670+B673+B675+B677+B683+B685+B687+B703</f>
        <v>1421.15</v>
      </c>
      <c r="C626" s="198">
        <f>+C627+C636+C640+C649+C655+C661+C667+C670+C673+C675+C677+C683+C685+C687+C703</f>
        <v>488</v>
      </c>
      <c r="D626" s="199">
        <f t="shared" si="9"/>
        <v>291.219262295082</v>
      </c>
    </row>
    <row r="627" spans="1:4">
      <c r="A627" s="200" t="s">
        <v>549</v>
      </c>
      <c r="B627" s="198">
        <f>SUM(B628:B635)</f>
        <v>295.15</v>
      </c>
      <c r="C627" s="198">
        <f>SUM(C628:C635)</f>
        <v>74</v>
      </c>
      <c r="D627" s="199">
        <f t="shared" si="9"/>
        <v>398.851351351351</v>
      </c>
    </row>
    <row r="628" spans="1:4">
      <c r="A628" s="201" t="s">
        <v>96</v>
      </c>
      <c r="B628" s="198">
        <v>85.9</v>
      </c>
      <c r="C628" s="198">
        <v>74</v>
      </c>
      <c r="D628" s="199">
        <f t="shared" si="9"/>
        <v>116.081081081081</v>
      </c>
    </row>
    <row r="629" spans="1:4">
      <c r="A629" s="201" t="s">
        <v>97</v>
      </c>
      <c r="B629" s="198"/>
      <c r="C629" s="198"/>
      <c r="D629" s="199"/>
    </row>
    <row r="630" spans="1:4">
      <c r="A630" s="201" t="s">
        <v>98</v>
      </c>
      <c r="B630" s="198"/>
      <c r="C630" s="198"/>
      <c r="D630" s="199"/>
    </row>
    <row r="631" spans="1:4">
      <c r="A631" s="201" t="s">
        <v>550</v>
      </c>
      <c r="B631" s="198"/>
      <c r="C631" s="198"/>
      <c r="D631" s="199"/>
    </row>
    <row r="632" spans="1:4">
      <c r="A632" s="201" t="s">
        <v>551</v>
      </c>
      <c r="B632" s="198"/>
      <c r="C632" s="198"/>
      <c r="D632" s="199"/>
    </row>
    <row r="633" spans="1:4">
      <c r="A633" s="201" t="s">
        <v>552</v>
      </c>
      <c r="B633" s="198"/>
      <c r="C633" s="198"/>
      <c r="D633" s="199"/>
    </row>
    <row r="634" spans="1:4">
      <c r="A634" s="201" t="s">
        <v>553</v>
      </c>
      <c r="B634" s="198"/>
      <c r="C634" s="198"/>
      <c r="D634" s="199"/>
    </row>
    <row r="635" spans="1:4">
      <c r="A635" s="201" t="s">
        <v>554</v>
      </c>
      <c r="B635" s="198">
        <v>209.25</v>
      </c>
      <c r="C635" s="198"/>
      <c r="D635" s="199"/>
    </row>
    <row r="636" spans="1:4">
      <c r="A636" s="200" t="s">
        <v>555</v>
      </c>
      <c r="B636" s="198">
        <f>SUM(B637:B639)</f>
        <v>0</v>
      </c>
      <c r="C636" s="198">
        <f>SUM(C637:C639)</f>
        <v>148</v>
      </c>
      <c r="D636" s="199">
        <f t="shared" si="9"/>
        <v>0</v>
      </c>
    </row>
    <row r="637" spans="1:4">
      <c r="A637" s="201" t="s">
        <v>556</v>
      </c>
      <c r="B637" s="198"/>
      <c r="C637" s="198"/>
      <c r="D637" s="199"/>
    </row>
    <row r="638" spans="1:4">
      <c r="A638" s="201" t="s">
        <v>557</v>
      </c>
      <c r="B638" s="198"/>
      <c r="C638" s="198"/>
      <c r="D638" s="199"/>
    </row>
    <row r="639" spans="1:4">
      <c r="A639" s="201" t="s">
        <v>558</v>
      </c>
      <c r="B639" s="198"/>
      <c r="C639" s="198">
        <v>148</v>
      </c>
      <c r="D639" s="199">
        <f t="shared" si="9"/>
        <v>0</v>
      </c>
    </row>
    <row r="640" spans="1:4">
      <c r="A640" s="200" t="s">
        <v>559</v>
      </c>
      <c r="B640" s="198">
        <f>SUM(B641:B648)</f>
        <v>916</v>
      </c>
      <c r="C640" s="198">
        <f>SUM(C641:C648)</f>
        <v>56</v>
      </c>
      <c r="D640" s="199">
        <f t="shared" si="9"/>
        <v>1635.71428571429</v>
      </c>
    </row>
    <row r="641" spans="1:4">
      <c r="A641" s="201" t="s">
        <v>560</v>
      </c>
      <c r="B641" s="198"/>
      <c r="C641" s="198"/>
      <c r="D641" s="199"/>
    </row>
    <row r="642" spans="1:4">
      <c r="A642" s="201" t="s">
        <v>561</v>
      </c>
      <c r="B642" s="198">
        <v>900</v>
      </c>
      <c r="C642" s="198"/>
      <c r="D642" s="199"/>
    </row>
    <row r="643" spans="1:4">
      <c r="A643" s="201" t="s">
        <v>562</v>
      </c>
      <c r="B643" s="198"/>
      <c r="C643" s="198"/>
      <c r="D643" s="199"/>
    </row>
    <row r="644" spans="1:4">
      <c r="A644" s="201" t="s">
        <v>563</v>
      </c>
      <c r="B644" s="198"/>
      <c r="C644" s="198"/>
      <c r="D644" s="199"/>
    </row>
    <row r="645" spans="1:4">
      <c r="A645" s="201" t="s">
        <v>564</v>
      </c>
      <c r="B645" s="198"/>
      <c r="C645" s="198"/>
      <c r="D645" s="199"/>
    </row>
    <row r="646" spans="1:4">
      <c r="A646" s="201" t="s">
        <v>565</v>
      </c>
      <c r="B646" s="198"/>
      <c r="C646" s="198"/>
      <c r="D646" s="199"/>
    </row>
    <row r="647" spans="1:4">
      <c r="A647" s="201" t="s">
        <v>566</v>
      </c>
      <c r="B647" s="198">
        <v>16</v>
      </c>
      <c r="C647" s="198">
        <v>56</v>
      </c>
      <c r="D647" s="199">
        <f t="shared" ref="D647:D707" si="10">B647/C647*100</f>
        <v>28.5714285714286</v>
      </c>
    </row>
    <row r="648" spans="1:4">
      <c r="A648" s="201" t="s">
        <v>567</v>
      </c>
      <c r="B648" s="198"/>
      <c r="C648" s="198"/>
      <c r="D648" s="199"/>
    </row>
    <row r="649" spans="1:4">
      <c r="A649" s="200" t="s">
        <v>568</v>
      </c>
      <c r="B649" s="198">
        <f>SUM(B650:B654)</f>
        <v>210</v>
      </c>
      <c r="C649" s="198">
        <f>SUM(C650:C654)</f>
        <v>210</v>
      </c>
      <c r="D649" s="199">
        <f t="shared" si="10"/>
        <v>100</v>
      </c>
    </row>
    <row r="650" spans="1:4">
      <c r="A650" s="201" t="s">
        <v>569</v>
      </c>
      <c r="B650" s="198"/>
      <c r="C650" s="198"/>
      <c r="D650" s="199"/>
    </row>
    <row r="651" spans="1:4">
      <c r="A651" s="201" t="s">
        <v>570</v>
      </c>
      <c r="B651" s="198">
        <v>210</v>
      </c>
      <c r="C651" s="198">
        <v>210</v>
      </c>
      <c r="D651" s="199">
        <f t="shared" si="10"/>
        <v>100</v>
      </c>
    </row>
    <row r="652" spans="1:4">
      <c r="A652" s="201" t="s">
        <v>571</v>
      </c>
      <c r="B652" s="198"/>
      <c r="C652" s="198"/>
      <c r="D652" s="199"/>
    </row>
    <row r="653" spans="1:4">
      <c r="A653" s="201" t="s">
        <v>572</v>
      </c>
      <c r="B653" s="198"/>
      <c r="C653" s="198"/>
      <c r="D653" s="199"/>
    </row>
    <row r="654" spans="1:4">
      <c r="A654" s="201" t="s">
        <v>573</v>
      </c>
      <c r="B654" s="198"/>
      <c r="C654" s="198"/>
      <c r="D654" s="199"/>
    </row>
    <row r="655" spans="1:4">
      <c r="A655" s="200" t="s">
        <v>574</v>
      </c>
      <c r="B655" s="198">
        <f>SUM(B656:B660)</f>
        <v>0</v>
      </c>
      <c r="C655" s="198">
        <f>SUM(C656:C660)</f>
        <v>0</v>
      </c>
      <c r="D655" s="199"/>
    </row>
    <row r="656" spans="1:4">
      <c r="A656" s="201" t="s">
        <v>575</v>
      </c>
      <c r="B656" s="198"/>
      <c r="C656" s="198"/>
      <c r="D656" s="199"/>
    </row>
    <row r="657" spans="1:4">
      <c r="A657" s="201" t="s">
        <v>576</v>
      </c>
      <c r="B657" s="198"/>
      <c r="C657" s="198"/>
      <c r="D657" s="199"/>
    </row>
    <row r="658" spans="1:4">
      <c r="A658" s="201" t="s">
        <v>577</v>
      </c>
      <c r="B658" s="198"/>
      <c r="C658" s="198"/>
      <c r="D658" s="199"/>
    </row>
    <row r="659" spans="1:4">
      <c r="A659" s="201" t="s">
        <v>578</v>
      </c>
      <c r="B659" s="198"/>
      <c r="C659" s="198"/>
      <c r="D659" s="199"/>
    </row>
    <row r="660" spans="1:4">
      <c r="A660" s="201" t="s">
        <v>579</v>
      </c>
      <c r="B660" s="198"/>
      <c r="C660" s="198"/>
      <c r="D660" s="199"/>
    </row>
    <row r="661" spans="1:4">
      <c r="A661" s="200" t="s">
        <v>580</v>
      </c>
      <c r="B661" s="198">
        <f>SUM(B662:B666)</f>
        <v>0</v>
      </c>
      <c r="C661" s="198">
        <f>SUM(C662:C666)</f>
        <v>0</v>
      </c>
      <c r="D661" s="199"/>
    </row>
    <row r="662" spans="1:4">
      <c r="A662" s="201" t="s">
        <v>581</v>
      </c>
      <c r="B662" s="198"/>
      <c r="C662" s="198"/>
      <c r="D662" s="199"/>
    </row>
    <row r="663" spans="1:4">
      <c r="A663" s="201" t="s">
        <v>582</v>
      </c>
      <c r="B663" s="198"/>
      <c r="C663" s="198"/>
      <c r="D663" s="199"/>
    </row>
    <row r="664" spans="1:4">
      <c r="A664" s="201" t="s">
        <v>583</v>
      </c>
      <c r="B664" s="198"/>
      <c r="C664" s="198"/>
      <c r="D664" s="199"/>
    </row>
    <row r="665" spans="1:4">
      <c r="A665" s="201" t="s">
        <v>584</v>
      </c>
      <c r="B665" s="198"/>
      <c r="C665" s="198"/>
      <c r="D665" s="199"/>
    </row>
    <row r="666" spans="1:4">
      <c r="A666" s="201" t="s">
        <v>585</v>
      </c>
      <c r="B666" s="198"/>
      <c r="C666" s="198"/>
      <c r="D666" s="199"/>
    </row>
    <row r="667" spans="1:4">
      <c r="A667" s="200" t="s">
        <v>586</v>
      </c>
      <c r="B667" s="198">
        <f>SUM(B668:B669)</f>
        <v>0</v>
      </c>
      <c r="C667" s="198">
        <f>SUM(C668:C669)</f>
        <v>0</v>
      </c>
      <c r="D667" s="199"/>
    </row>
    <row r="668" spans="1:4">
      <c r="A668" s="201" t="s">
        <v>587</v>
      </c>
      <c r="B668" s="198"/>
      <c r="C668" s="198"/>
      <c r="D668" s="199"/>
    </row>
    <row r="669" spans="1:4">
      <c r="A669" s="201" t="s">
        <v>588</v>
      </c>
      <c r="B669" s="198"/>
      <c r="C669" s="198"/>
      <c r="D669" s="199"/>
    </row>
    <row r="670" spans="1:4">
      <c r="A670" s="200" t="s">
        <v>589</v>
      </c>
      <c r="B670" s="198">
        <f>SUM(B671:B672)</f>
        <v>0</v>
      </c>
      <c r="C670" s="198">
        <f>SUM(C671:C672)</f>
        <v>0</v>
      </c>
      <c r="D670" s="199"/>
    </row>
    <row r="671" spans="1:4">
      <c r="A671" s="201" t="s">
        <v>590</v>
      </c>
      <c r="B671" s="198"/>
      <c r="C671" s="198"/>
      <c r="D671" s="199"/>
    </row>
    <row r="672" spans="1:4">
      <c r="A672" s="201" t="s">
        <v>591</v>
      </c>
      <c r="B672" s="198"/>
      <c r="C672" s="198"/>
      <c r="D672" s="199"/>
    </row>
    <row r="673" spans="1:4">
      <c r="A673" s="200" t="s">
        <v>592</v>
      </c>
      <c r="B673" s="198">
        <f>SUM(B674)</f>
        <v>0</v>
      </c>
      <c r="C673" s="198">
        <f>SUM(C674)</f>
        <v>0</v>
      </c>
      <c r="D673" s="199"/>
    </row>
    <row r="674" spans="1:4">
      <c r="A674" s="201" t="s">
        <v>592</v>
      </c>
      <c r="B674" s="198"/>
      <c r="C674" s="198"/>
      <c r="D674" s="199"/>
    </row>
    <row r="675" spans="1:4">
      <c r="A675" s="200" t="s">
        <v>593</v>
      </c>
      <c r="B675" s="198">
        <f>SUM(B676)</f>
        <v>0</v>
      </c>
      <c r="C675" s="198">
        <f>SUM(C676)</f>
        <v>0</v>
      </c>
      <c r="D675" s="199"/>
    </row>
    <row r="676" spans="1:4">
      <c r="A676" s="201" t="s">
        <v>593</v>
      </c>
      <c r="B676" s="198"/>
      <c r="C676" s="198"/>
      <c r="D676" s="199"/>
    </row>
    <row r="677" spans="1:4">
      <c r="A677" s="200" t="s">
        <v>594</v>
      </c>
      <c r="B677" s="198">
        <f>SUM(B678:B682)</f>
        <v>0</v>
      </c>
      <c r="C677" s="198">
        <f>SUM(C678:C682)</f>
        <v>0</v>
      </c>
      <c r="D677" s="199"/>
    </row>
    <row r="678" spans="1:4">
      <c r="A678" s="201" t="s">
        <v>595</v>
      </c>
      <c r="B678" s="198"/>
      <c r="C678" s="198"/>
      <c r="D678" s="199"/>
    </row>
    <row r="679" spans="1:4">
      <c r="A679" s="201" t="s">
        <v>596</v>
      </c>
      <c r="B679" s="198"/>
      <c r="C679" s="198"/>
      <c r="D679" s="199"/>
    </row>
    <row r="680" spans="1:4">
      <c r="A680" s="201" t="s">
        <v>597</v>
      </c>
      <c r="B680" s="198"/>
      <c r="C680" s="198"/>
      <c r="D680" s="199"/>
    </row>
    <row r="681" spans="1:4">
      <c r="A681" s="201" t="s">
        <v>598</v>
      </c>
      <c r="B681" s="198"/>
      <c r="C681" s="198"/>
      <c r="D681" s="199"/>
    </row>
    <row r="682" spans="1:4">
      <c r="A682" s="201" t="s">
        <v>599</v>
      </c>
      <c r="B682" s="198"/>
      <c r="C682" s="198"/>
      <c r="D682" s="199"/>
    </row>
    <row r="683" spans="1:4">
      <c r="A683" s="200" t="s">
        <v>600</v>
      </c>
      <c r="B683" s="198">
        <f>SUM(B684)</f>
        <v>0</v>
      </c>
      <c r="C683" s="198">
        <f>SUM(C684)</f>
        <v>0</v>
      </c>
      <c r="D683" s="199"/>
    </row>
    <row r="684" spans="1:4">
      <c r="A684" s="201" t="s">
        <v>600</v>
      </c>
      <c r="B684" s="198"/>
      <c r="C684" s="198"/>
      <c r="D684" s="199"/>
    </row>
    <row r="685" spans="1:4">
      <c r="A685" s="200" t="s">
        <v>601</v>
      </c>
      <c r="B685" s="198">
        <f>SUM(B686)</f>
        <v>0</v>
      </c>
      <c r="C685" s="198">
        <f>SUM(C686)</f>
        <v>0</v>
      </c>
      <c r="D685" s="199"/>
    </row>
    <row r="686" spans="1:4">
      <c r="A686" s="201" t="s">
        <v>601</v>
      </c>
      <c r="B686" s="198"/>
      <c r="C686" s="198"/>
      <c r="D686" s="199"/>
    </row>
    <row r="687" spans="1:4">
      <c r="A687" s="200" t="s">
        <v>602</v>
      </c>
      <c r="B687" s="198">
        <f>SUM(B688:B702)</f>
        <v>0</v>
      </c>
      <c r="C687" s="198">
        <f>SUM(C688:C702)</f>
        <v>0</v>
      </c>
      <c r="D687" s="199"/>
    </row>
    <row r="688" spans="1:4">
      <c r="A688" s="201" t="s">
        <v>96</v>
      </c>
      <c r="B688" s="198"/>
      <c r="C688" s="198"/>
      <c r="D688" s="199"/>
    </row>
    <row r="689" spans="1:4">
      <c r="A689" s="201" t="s">
        <v>97</v>
      </c>
      <c r="B689" s="198"/>
      <c r="C689" s="198"/>
      <c r="D689" s="199"/>
    </row>
    <row r="690" spans="1:4">
      <c r="A690" s="201" t="s">
        <v>98</v>
      </c>
      <c r="B690" s="198"/>
      <c r="C690" s="198"/>
      <c r="D690" s="199"/>
    </row>
    <row r="691" spans="1:4">
      <c r="A691" s="201" t="s">
        <v>603</v>
      </c>
      <c r="B691" s="198"/>
      <c r="C691" s="198"/>
      <c r="D691" s="199"/>
    </row>
    <row r="692" spans="1:4">
      <c r="A692" s="201" t="s">
        <v>604</v>
      </c>
      <c r="B692" s="198"/>
      <c r="C692" s="198"/>
      <c r="D692" s="199"/>
    </row>
    <row r="693" spans="1:4">
      <c r="A693" s="201" t="s">
        <v>605</v>
      </c>
      <c r="B693" s="198"/>
      <c r="C693" s="198"/>
      <c r="D693" s="199"/>
    </row>
    <row r="694" spans="1:4">
      <c r="A694" s="201" t="s">
        <v>606</v>
      </c>
      <c r="B694" s="198"/>
      <c r="C694" s="198"/>
      <c r="D694" s="199"/>
    </row>
    <row r="695" spans="1:4">
      <c r="A695" s="201" t="s">
        <v>607</v>
      </c>
      <c r="B695" s="198"/>
      <c r="C695" s="198"/>
      <c r="D695" s="199"/>
    </row>
    <row r="696" spans="1:4">
      <c r="A696" s="201" t="s">
        <v>608</v>
      </c>
      <c r="B696" s="198"/>
      <c r="C696" s="198"/>
      <c r="D696" s="199"/>
    </row>
    <row r="697" spans="1:4">
      <c r="A697" s="201" t="s">
        <v>609</v>
      </c>
      <c r="B697" s="198"/>
      <c r="C697" s="198"/>
      <c r="D697" s="199"/>
    </row>
    <row r="698" spans="1:4">
      <c r="A698" s="201" t="s">
        <v>139</v>
      </c>
      <c r="B698" s="198"/>
      <c r="C698" s="198"/>
      <c r="D698" s="199"/>
    </row>
    <row r="699" spans="1:4">
      <c r="A699" s="201" t="s">
        <v>610</v>
      </c>
      <c r="B699" s="198"/>
      <c r="C699" s="198"/>
      <c r="D699" s="199"/>
    </row>
    <row r="700" spans="1:4">
      <c r="A700" s="201" t="s">
        <v>611</v>
      </c>
      <c r="B700" s="198"/>
      <c r="C700" s="198"/>
      <c r="D700" s="199"/>
    </row>
    <row r="701" spans="1:4">
      <c r="A701" s="201" t="s">
        <v>105</v>
      </c>
      <c r="B701" s="198"/>
      <c r="C701" s="198"/>
      <c r="D701" s="199"/>
    </row>
    <row r="702" spans="1:4">
      <c r="A702" s="201" t="s">
        <v>612</v>
      </c>
      <c r="B702" s="198"/>
      <c r="C702" s="198"/>
      <c r="D702" s="199"/>
    </row>
    <row r="703" spans="1:4">
      <c r="A703" s="200" t="s">
        <v>613</v>
      </c>
      <c r="B703" s="198">
        <f>SUM(B704)</f>
        <v>0</v>
      </c>
      <c r="C703" s="198">
        <f>SUM(C704)</f>
        <v>0</v>
      </c>
      <c r="D703" s="199"/>
    </row>
    <row r="704" spans="1:4">
      <c r="A704" s="201" t="s">
        <v>613</v>
      </c>
      <c r="B704" s="198"/>
      <c r="C704" s="198"/>
      <c r="D704" s="199"/>
    </row>
    <row r="705" spans="1:4">
      <c r="A705" s="197" t="s">
        <v>60</v>
      </c>
      <c r="B705" s="198">
        <f>+B706+B718+B720+B723+B725+B727</f>
        <v>2549.62</v>
      </c>
      <c r="C705" s="198">
        <f>+C706+C718+C720+C723+C725+C727</f>
        <v>2419</v>
      </c>
      <c r="D705" s="199">
        <f t="shared" si="10"/>
        <v>105.399751963621</v>
      </c>
    </row>
    <row r="706" spans="1:4">
      <c r="A706" s="200" t="s">
        <v>614</v>
      </c>
      <c r="B706" s="198">
        <f>SUM(B707:B717)</f>
        <v>1005.23</v>
      </c>
      <c r="C706" s="198">
        <f>SUM(C707:C717)</f>
        <v>877</v>
      </c>
      <c r="D706" s="199">
        <f t="shared" si="10"/>
        <v>114.621436716078</v>
      </c>
    </row>
    <row r="707" spans="1:4">
      <c r="A707" s="201" t="s">
        <v>96</v>
      </c>
      <c r="B707" s="198">
        <v>90.75</v>
      </c>
      <c r="C707" s="198">
        <v>120</v>
      </c>
      <c r="D707" s="199">
        <f t="shared" si="10"/>
        <v>75.625</v>
      </c>
    </row>
    <row r="708" spans="1:4">
      <c r="A708" s="201" t="s">
        <v>97</v>
      </c>
      <c r="B708" s="198"/>
      <c r="C708" s="198"/>
      <c r="D708" s="199"/>
    </row>
    <row r="709" spans="1:4">
      <c r="A709" s="201" t="s">
        <v>98</v>
      </c>
      <c r="B709" s="198"/>
      <c r="C709" s="198"/>
      <c r="D709" s="199"/>
    </row>
    <row r="710" spans="1:4">
      <c r="A710" s="201" t="s">
        <v>615</v>
      </c>
      <c r="B710" s="198">
        <v>717.16</v>
      </c>
      <c r="C710" s="198">
        <v>605</v>
      </c>
      <c r="D710" s="199">
        <f t="shared" ref="D710:D768" si="11">B710/C710*100</f>
        <v>118.538842975207</v>
      </c>
    </row>
    <row r="711" spans="1:4">
      <c r="A711" s="201" t="s">
        <v>616</v>
      </c>
      <c r="B711" s="198">
        <v>20.42</v>
      </c>
      <c r="C711" s="198">
        <v>18</v>
      </c>
      <c r="D711" s="199">
        <f t="shared" si="11"/>
        <v>113.444444444444</v>
      </c>
    </row>
    <row r="712" spans="1:4">
      <c r="A712" s="201" t="s">
        <v>617</v>
      </c>
      <c r="B712" s="198"/>
      <c r="C712" s="198"/>
      <c r="D712" s="199"/>
    </row>
    <row r="713" spans="1:4">
      <c r="A713" s="201" t="s">
        <v>618</v>
      </c>
      <c r="B713" s="198"/>
      <c r="C713" s="198"/>
      <c r="D713" s="199"/>
    </row>
    <row r="714" spans="1:4">
      <c r="A714" s="201" t="s">
        <v>619</v>
      </c>
      <c r="B714" s="198"/>
      <c r="C714" s="198"/>
      <c r="D714" s="199"/>
    </row>
    <row r="715" spans="1:4">
      <c r="A715" s="201" t="s">
        <v>620</v>
      </c>
      <c r="B715" s="198"/>
      <c r="C715" s="198"/>
      <c r="D715" s="199"/>
    </row>
    <row r="716" spans="1:4">
      <c r="A716" s="201" t="s">
        <v>621</v>
      </c>
      <c r="B716" s="198"/>
      <c r="C716" s="198"/>
      <c r="D716" s="199"/>
    </row>
    <row r="717" spans="1:4">
      <c r="A717" s="201" t="s">
        <v>622</v>
      </c>
      <c r="B717" s="198">
        <v>176.9</v>
      </c>
      <c r="C717" s="198">
        <v>134</v>
      </c>
      <c r="D717" s="199">
        <f t="shared" si="11"/>
        <v>132.014925373134</v>
      </c>
    </row>
    <row r="718" spans="1:4">
      <c r="A718" s="200" t="s">
        <v>623</v>
      </c>
      <c r="B718" s="198">
        <f>SUM(B719)</f>
        <v>97.69</v>
      </c>
      <c r="C718" s="198">
        <f>SUM(C719)</f>
        <v>89</v>
      </c>
      <c r="D718" s="199">
        <f t="shared" si="11"/>
        <v>109.76404494382</v>
      </c>
    </row>
    <row r="719" spans="1:4">
      <c r="A719" s="201" t="s">
        <v>623</v>
      </c>
      <c r="B719" s="198">
        <v>97.69</v>
      </c>
      <c r="C719" s="198">
        <v>89</v>
      </c>
      <c r="D719" s="199">
        <f t="shared" si="11"/>
        <v>109.76404494382</v>
      </c>
    </row>
    <row r="720" spans="1:4">
      <c r="A720" s="200" t="s">
        <v>624</v>
      </c>
      <c r="B720" s="198">
        <f>SUM(B721:B722)</f>
        <v>235</v>
      </c>
      <c r="C720" s="198">
        <f>SUM(C721:C722)</f>
        <v>235</v>
      </c>
      <c r="D720" s="199">
        <f t="shared" si="11"/>
        <v>100</v>
      </c>
    </row>
    <row r="721" spans="1:4">
      <c r="A721" s="201" t="s">
        <v>625</v>
      </c>
      <c r="B721" s="198"/>
      <c r="C721" s="198"/>
      <c r="D721" s="199"/>
    </row>
    <row r="722" spans="1:4">
      <c r="A722" s="201" t="s">
        <v>626</v>
      </c>
      <c r="B722" s="198">
        <v>235</v>
      </c>
      <c r="C722" s="198">
        <v>235</v>
      </c>
      <c r="D722" s="199">
        <f t="shared" si="11"/>
        <v>100</v>
      </c>
    </row>
    <row r="723" spans="1:4">
      <c r="A723" s="200" t="s">
        <v>627</v>
      </c>
      <c r="B723" s="198">
        <f t="shared" ref="B723:B727" si="12">SUM(B724)</f>
        <v>1117.54</v>
      </c>
      <c r="C723" s="198">
        <f t="shared" ref="C723:C727" si="13">SUM(C724)</f>
        <v>1071</v>
      </c>
      <c r="D723" s="199">
        <f t="shared" si="11"/>
        <v>104.345471521942</v>
      </c>
    </row>
    <row r="724" spans="1:4">
      <c r="A724" s="201" t="s">
        <v>627</v>
      </c>
      <c r="B724" s="198">
        <v>1117.54</v>
      </c>
      <c r="C724" s="198">
        <v>1071</v>
      </c>
      <c r="D724" s="199">
        <f t="shared" si="11"/>
        <v>104.345471521942</v>
      </c>
    </row>
    <row r="725" spans="1:4">
      <c r="A725" s="200" t="s">
        <v>628</v>
      </c>
      <c r="B725" s="198">
        <f t="shared" si="12"/>
        <v>67.85</v>
      </c>
      <c r="C725" s="198">
        <f t="shared" si="13"/>
        <v>63</v>
      </c>
      <c r="D725" s="199">
        <f t="shared" si="11"/>
        <v>107.698412698413</v>
      </c>
    </row>
    <row r="726" spans="1:4">
      <c r="A726" s="201" t="s">
        <v>628</v>
      </c>
      <c r="B726" s="198">
        <v>67.85</v>
      </c>
      <c r="C726" s="198">
        <v>63</v>
      </c>
      <c r="D726" s="199">
        <f t="shared" si="11"/>
        <v>107.698412698413</v>
      </c>
    </row>
    <row r="727" spans="1:4">
      <c r="A727" s="200" t="s">
        <v>629</v>
      </c>
      <c r="B727" s="198">
        <f t="shared" si="12"/>
        <v>26.31</v>
      </c>
      <c r="C727" s="198">
        <f t="shared" si="13"/>
        <v>84</v>
      </c>
      <c r="D727" s="199">
        <f t="shared" si="11"/>
        <v>31.3214285714286</v>
      </c>
    </row>
    <row r="728" spans="1:4">
      <c r="A728" s="201" t="s">
        <v>629</v>
      </c>
      <c r="B728" s="198">
        <v>26.31</v>
      </c>
      <c r="C728" s="198">
        <v>84</v>
      </c>
      <c r="D728" s="199">
        <f t="shared" si="11"/>
        <v>31.3214285714286</v>
      </c>
    </row>
    <row r="729" spans="1:4">
      <c r="A729" s="197" t="s">
        <v>61</v>
      </c>
      <c r="B729" s="198">
        <f>+B730+B759+B787+B815+B826+B837+B843+B850+B857</f>
        <v>6840.23</v>
      </c>
      <c r="C729" s="198">
        <f>+C730+C759+C787+C815+C826+C837+C843+C850+C857</f>
        <v>5228</v>
      </c>
      <c r="D729" s="199">
        <f t="shared" si="11"/>
        <v>130.838370313695</v>
      </c>
    </row>
    <row r="730" spans="1:4">
      <c r="A730" s="200" t="s">
        <v>630</v>
      </c>
      <c r="B730" s="198">
        <f>SUM(B731:B758)</f>
        <v>1689.79</v>
      </c>
      <c r="C730" s="198">
        <f>SUM(C731:C758)</f>
        <v>1083</v>
      </c>
      <c r="D730" s="199">
        <f t="shared" si="11"/>
        <v>156.028624192059</v>
      </c>
    </row>
    <row r="731" spans="1:4">
      <c r="A731" s="201" t="s">
        <v>96</v>
      </c>
      <c r="B731" s="198">
        <v>685.27</v>
      </c>
      <c r="C731" s="198">
        <v>487</v>
      </c>
      <c r="D731" s="199">
        <f t="shared" si="11"/>
        <v>140.712525667351</v>
      </c>
    </row>
    <row r="732" spans="1:4">
      <c r="A732" s="201" t="s">
        <v>97</v>
      </c>
      <c r="B732" s="198"/>
      <c r="C732" s="198"/>
      <c r="D732" s="199"/>
    </row>
    <row r="733" spans="1:4">
      <c r="A733" s="201" t="s">
        <v>98</v>
      </c>
      <c r="B733" s="198"/>
      <c r="C733" s="198"/>
      <c r="D733" s="199"/>
    </row>
    <row r="734" spans="1:4">
      <c r="A734" s="201" t="s">
        <v>105</v>
      </c>
      <c r="B734" s="198">
        <v>470.86</v>
      </c>
      <c r="C734" s="198">
        <v>443</v>
      </c>
      <c r="D734" s="199">
        <f t="shared" si="11"/>
        <v>106.288939051919</v>
      </c>
    </row>
    <row r="735" spans="1:4">
      <c r="A735" s="201" t="s">
        <v>631</v>
      </c>
      <c r="B735" s="198"/>
      <c r="C735" s="198"/>
      <c r="D735" s="199"/>
    </row>
    <row r="736" spans="1:4">
      <c r="A736" s="201" t="s">
        <v>632</v>
      </c>
      <c r="B736" s="198">
        <v>5</v>
      </c>
      <c r="C736" s="198"/>
      <c r="D736" s="199"/>
    </row>
    <row r="737" spans="1:4">
      <c r="A737" s="201" t="s">
        <v>633</v>
      </c>
      <c r="B737" s="198"/>
      <c r="C737" s="198"/>
      <c r="D737" s="199"/>
    </row>
    <row r="738" spans="1:4">
      <c r="A738" s="201" t="s">
        <v>634</v>
      </c>
      <c r="B738" s="198">
        <v>98</v>
      </c>
      <c r="C738" s="198">
        <v>13</v>
      </c>
      <c r="D738" s="199">
        <f t="shared" si="11"/>
        <v>753.846153846154</v>
      </c>
    </row>
    <row r="739" spans="1:4">
      <c r="A739" s="201" t="s">
        <v>635</v>
      </c>
      <c r="B739" s="198">
        <v>15</v>
      </c>
      <c r="C739" s="198"/>
      <c r="D739" s="199"/>
    </row>
    <row r="740" spans="1:4">
      <c r="A740" s="201" t="s">
        <v>636</v>
      </c>
      <c r="B740" s="198"/>
      <c r="C740" s="198"/>
      <c r="D740" s="199"/>
    </row>
    <row r="741" spans="1:4">
      <c r="A741" s="201" t="s">
        <v>637</v>
      </c>
      <c r="B741" s="198"/>
      <c r="C741" s="198"/>
      <c r="D741" s="199"/>
    </row>
    <row r="742" spans="1:4">
      <c r="A742" s="201" t="s">
        <v>638</v>
      </c>
      <c r="B742" s="198"/>
      <c r="C742" s="198"/>
      <c r="D742" s="199"/>
    </row>
    <row r="743" spans="1:4">
      <c r="A743" s="201" t="s">
        <v>639</v>
      </c>
      <c r="B743" s="198"/>
      <c r="C743" s="198">
        <v>5</v>
      </c>
      <c r="D743" s="199">
        <f t="shared" si="11"/>
        <v>0</v>
      </c>
    </row>
    <row r="744" spans="1:4">
      <c r="A744" s="201" t="s">
        <v>640</v>
      </c>
      <c r="B744" s="198"/>
      <c r="C744" s="198"/>
      <c r="D744" s="199"/>
    </row>
    <row r="745" spans="1:4">
      <c r="A745" s="201" t="s">
        <v>641</v>
      </c>
      <c r="B745" s="198"/>
      <c r="C745" s="198"/>
      <c r="D745" s="199"/>
    </row>
    <row r="746" spans="1:4">
      <c r="A746" s="201" t="s">
        <v>642</v>
      </c>
      <c r="B746" s="198">
        <v>5</v>
      </c>
      <c r="C746" s="198"/>
      <c r="D746" s="199"/>
    </row>
    <row r="747" spans="1:4">
      <c r="A747" s="201" t="s">
        <v>643</v>
      </c>
      <c r="B747" s="198"/>
      <c r="C747" s="198"/>
      <c r="D747" s="199"/>
    </row>
    <row r="748" spans="1:4">
      <c r="A748" s="201" t="s">
        <v>644</v>
      </c>
      <c r="B748" s="198"/>
      <c r="C748" s="198"/>
      <c r="D748" s="199"/>
    </row>
    <row r="749" spans="1:4">
      <c r="A749" s="201" t="s">
        <v>645</v>
      </c>
      <c r="B749" s="198"/>
      <c r="C749" s="198"/>
      <c r="D749" s="199"/>
    </row>
    <row r="750" spans="1:4">
      <c r="A750" s="201" t="s">
        <v>646</v>
      </c>
      <c r="B750" s="198"/>
      <c r="C750" s="198"/>
      <c r="D750" s="199"/>
    </row>
    <row r="751" spans="1:4">
      <c r="A751" s="201" t="s">
        <v>647</v>
      </c>
      <c r="B751" s="198"/>
      <c r="C751" s="198"/>
      <c r="D751" s="199"/>
    </row>
    <row r="752" spans="1:4">
      <c r="A752" s="201" t="s">
        <v>648</v>
      </c>
      <c r="B752" s="198"/>
      <c r="C752" s="198"/>
      <c r="D752" s="199"/>
    </row>
    <row r="753" spans="1:4">
      <c r="A753" s="201" t="s">
        <v>649</v>
      </c>
      <c r="B753" s="198"/>
      <c r="C753" s="198"/>
      <c r="D753" s="199"/>
    </row>
    <row r="754" spans="1:4">
      <c r="A754" s="201" t="s">
        <v>650</v>
      </c>
      <c r="B754" s="198"/>
      <c r="C754" s="198"/>
      <c r="D754" s="199"/>
    </row>
    <row r="755" spans="1:4">
      <c r="A755" s="201" t="s">
        <v>651</v>
      </c>
      <c r="B755" s="198"/>
      <c r="C755" s="198"/>
      <c r="D755" s="199"/>
    </row>
    <row r="756" spans="1:4">
      <c r="A756" s="201" t="s">
        <v>652</v>
      </c>
      <c r="B756" s="198">
        <v>75</v>
      </c>
      <c r="C756" s="198"/>
      <c r="D756" s="199"/>
    </row>
    <row r="757" spans="1:4">
      <c r="A757" s="201" t="s">
        <v>653</v>
      </c>
      <c r="B757" s="198"/>
      <c r="C757" s="198"/>
      <c r="D757" s="199"/>
    </row>
    <row r="758" spans="1:4">
      <c r="A758" s="201" t="s">
        <v>654</v>
      </c>
      <c r="B758" s="198">
        <v>335.66</v>
      </c>
      <c r="C758" s="198">
        <v>135</v>
      </c>
      <c r="D758" s="199">
        <f t="shared" si="11"/>
        <v>248.637037037037</v>
      </c>
    </row>
    <row r="759" spans="1:4">
      <c r="A759" s="200" t="s">
        <v>655</v>
      </c>
      <c r="B759" s="198">
        <f>SUM(B760:B786)</f>
        <v>2911.03</v>
      </c>
      <c r="C759" s="198">
        <f>SUM(C760:C786)</f>
        <v>2931</v>
      </c>
      <c r="D759" s="199">
        <f t="shared" si="11"/>
        <v>99.3186625725008</v>
      </c>
    </row>
    <row r="760" spans="1:4">
      <c r="A760" s="201" t="s">
        <v>96</v>
      </c>
      <c r="B760" s="198">
        <v>830.05</v>
      </c>
      <c r="C760" s="198">
        <v>683</v>
      </c>
      <c r="D760" s="199">
        <f t="shared" si="11"/>
        <v>121.530014641288</v>
      </c>
    </row>
    <row r="761" spans="1:4">
      <c r="A761" s="201" t="s">
        <v>97</v>
      </c>
      <c r="B761" s="198"/>
      <c r="C761" s="198"/>
      <c r="D761" s="199"/>
    </row>
    <row r="762" spans="1:4">
      <c r="A762" s="201" t="s">
        <v>98</v>
      </c>
      <c r="B762" s="198"/>
      <c r="C762" s="198"/>
      <c r="D762" s="199"/>
    </row>
    <row r="763" spans="1:4">
      <c r="A763" s="201" t="s">
        <v>656</v>
      </c>
      <c r="B763" s="198">
        <v>1430.82</v>
      </c>
      <c r="C763" s="198">
        <v>1357</v>
      </c>
      <c r="D763" s="199">
        <f t="shared" si="11"/>
        <v>105.439941046426</v>
      </c>
    </row>
    <row r="764" spans="1:4">
      <c r="A764" s="201" t="s">
        <v>657</v>
      </c>
      <c r="B764" s="198">
        <v>52.7</v>
      </c>
      <c r="C764" s="198">
        <v>117</v>
      </c>
      <c r="D764" s="199">
        <f t="shared" si="11"/>
        <v>45.042735042735</v>
      </c>
    </row>
    <row r="765" spans="1:4">
      <c r="A765" s="201" t="s">
        <v>658</v>
      </c>
      <c r="B765" s="198"/>
      <c r="C765" s="198">
        <v>5</v>
      </c>
      <c r="D765" s="199">
        <f t="shared" si="11"/>
        <v>0</v>
      </c>
    </row>
    <row r="766" spans="1:4">
      <c r="A766" s="201" t="s">
        <v>659</v>
      </c>
      <c r="B766" s="198">
        <v>27.7</v>
      </c>
      <c r="C766" s="198">
        <v>608</v>
      </c>
      <c r="D766" s="199">
        <f t="shared" si="11"/>
        <v>4.55592105263158</v>
      </c>
    </row>
    <row r="767" spans="1:4">
      <c r="A767" s="201" t="s">
        <v>660</v>
      </c>
      <c r="B767" s="198"/>
      <c r="C767" s="198">
        <v>40</v>
      </c>
      <c r="D767" s="199">
        <f t="shared" si="11"/>
        <v>0</v>
      </c>
    </row>
    <row r="768" spans="1:4">
      <c r="A768" s="201" t="s">
        <v>661</v>
      </c>
      <c r="B768" s="198">
        <v>26.16</v>
      </c>
      <c r="C768" s="198">
        <v>26</v>
      </c>
      <c r="D768" s="199">
        <f t="shared" si="11"/>
        <v>100.615384615385</v>
      </c>
    </row>
    <row r="769" spans="1:4">
      <c r="A769" s="201" t="s">
        <v>662</v>
      </c>
      <c r="B769" s="198"/>
      <c r="C769" s="198"/>
      <c r="D769" s="199"/>
    </row>
    <row r="770" spans="1:4">
      <c r="A770" s="201" t="s">
        <v>663</v>
      </c>
      <c r="B770" s="198"/>
      <c r="C770" s="198"/>
      <c r="D770" s="199"/>
    </row>
    <row r="771" spans="1:4">
      <c r="A771" s="201" t="s">
        <v>664</v>
      </c>
      <c r="B771" s="198"/>
      <c r="C771" s="198"/>
      <c r="D771" s="199"/>
    </row>
    <row r="772" spans="1:4">
      <c r="A772" s="201" t="s">
        <v>665</v>
      </c>
      <c r="B772" s="198"/>
      <c r="C772" s="198"/>
      <c r="D772" s="199"/>
    </row>
    <row r="773" spans="1:4">
      <c r="A773" s="201" t="s">
        <v>666</v>
      </c>
      <c r="B773" s="198"/>
      <c r="C773" s="198"/>
      <c r="D773" s="199"/>
    </row>
    <row r="774" spans="1:4">
      <c r="A774" s="201" t="s">
        <v>667</v>
      </c>
      <c r="B774" s="198"/>
      <c r="C774" s="198"/>
      <c r="D774" s="199"/>
    </row>
    <row r="775" spans="1:4">
      <c r="A775" s="201" t="s">
        <v>668</v>
      </c>
      <c r="B775" s="198"/>
      <c r="C775" s="198"/>
      <c r="D775" s="199"/>
    </row>
    <row r="776" spans="1:4">
      <c r="A776" s="201" t="s">
        <v>669</v>
      </c>
      <c r="B776" s="198">
        <v>260</v>
      </c>
      <c r="C776" s="198">
        <v>70</v>
      </c>
      <c r="D776" s="199">
        <f t="shared" ref="D776:D827" si="14">B776/C776*100</f>
        <v>371.428571428571</v>
      </c>
    </row>
    <row r="777" spans="1:4">
      <c r="A777" s="201" t="s">
        <v>670</v>
      </c>
      <c r="B777" s="198"/>
      <c r="C777" s="198"/>
      <c r="D777" s="199"/>
    </row>
    <row r="778" spans="1:4">
      <c r="A778" s="201" t="s">
        <v>671</v>
      </c>
      <c r="B778" s="198"/>
      <c r="C778" s="198"/>
      <c r="D778" s="199"/>
    </row>
    <row r="779" spans="1:4">
      <c r="A779" s="201" t="s">
        <v>672</v>
      </c>
      <c r="B779" s="198"/>
      <c r="C779" s="198"/>
      <c r="D779" s="199"/>
    </row>
    <row r="780" spans="1:4">
      <c r="A780" s="201" t="s">
        <v>673</v>
      </c>
      <c r="B780" s="198"/>
      <c r="C780" s="198">
        <v>25</v>
      </c>
      <c r="D780" s="199">
        <f t="shared" si="14"/>
        <v>0</v>
      </c>
    </row>
    <row r="781" spans="1:4">
      <c r="A781" s="201" t="s">
        <v>674</v>
      </c>
      <c r="B781" s="198"/>
      <c r="C781" s="198"/>
      <c r="D781" s="199"/>
    </row>
    <row r="782" spans="1:4">
      <c r="A782" s="201" t="s">
        <v>675</v>
      </c>
      <c r="B782" s="198"/>
      <c r="C782" s="198"/>
      <c r="D782" s="199"/>
    </row>
    <row r="783" spans="1:4">
      <c r="A783" s="201" t="s">
        <v>676</v>
      </c>
      <c r="B783" s="198"/>
      <c r="C783" s="198"/>
      <c r="D783" s="199"/>
    </row>
    <row r="784" spans="1:4">
      <c r="A784" s="201" t="s">
        <v>677</v>
      </c>
      <c r="B784" s="198"/>
      <c r="C784" s="198"/>
      <c r="D784" s="199"/>
    </row>
    <row r="785" spans="1:4">
      <c r="A785" s="201" t="s">
        <v>678</v>
      </c>
      <c r="B785" s="198">
        <v>283.6</v>
      </c>
      <c r="C785" s="198"/>
      <c r="D785" s="199"/>
    </row>
    <row r="786" spans="1:4">
      <c r="A786" s="201" t="s">
        <v>679</v>
      </c>
      <c r="B786" s="198"/>
      <c r="C786" s="198"/>
      <c r="D786" s="199"/>
    </row>
    <row r="787" spans="1:4">
      <c r="A787" s="200" t="s">
        <v>680</v>
      </c>
      <c r="B787" s="198">
        <f>SUM(B788:B814)</f>
        <v>512.1</v>
      </c>
      <c r="C787" s="198">
        <f>SUM(C788:C814)</f>
        <v>672</v>
      </c>
      <c r="D787" s="199">
        <f t="shared" si="14"/>
        <v>76.2053571428571</v>
      </c>
    </row>
    <row r="788" spans="1:4">
      <c r="A788" s="201" t="s">
        <v>96</v>
      </c>
      <c r="B788" s="198">
        <v>129.32</v>
      </c>
      <c r="C788" s="198">
        <v>146</v>
      </c>
      <c r="D788" s="199">
        <f t="shared" si="14"/>
        <v>88.5753424657534</v>
      </c>
    </row>
    <row r="789" spans="1:4">
      <c r="A789" s="201" t="s">
        <v>97</v>
      </c>
      <c r="B789" s="198"/>
      <c r="C789" s="198"/>
      <c r="D789" s="199"/>
    </row>
    <row r="790" spans="1:4">
      <c r="A790" s="201" t="s">
        <v>98</v>
      </c>
      <c r="B790" s="198"/>
      <c r="C790" s="198"/>
      <c r="D790" s="199"/>
    </row>
    <row r="791" spans="1:4">
      <c r="A791" s="201" t="s">
        <v>681</v>
      </c>
      <c r="B791" s="198"/>
      <c r="C791" s="198"/>
      <c r="D791" s="199"/>
    </row>
    <row r="792" spans="1:4">
      <c r="A792" s="201" t="s">
        <v>682</v>
      </c>
      <c r="B792" s="198"/>
      <c r="C792" s="198"/>
      <c r="D792" s="199"/>
    </row>
    <row r="793" spans="1:4">
      <c r="A793" s="201" t="s">
        <v>683</v>
      </c>
      <c r="B793" s="198"/>
      <c r="C793" s="198"/>
      <c r="D793" s="199"/>
    </row>
    <row r="794" spans="1:4">
      <c r="A794" s="201" t="s">
        <v>684</v>
      </c>
      <c r="B794" s="198"/>
      <c r="C794" s="198"/>
      <c r="D794" s="199"/>
    </row>
    <row r="795" spans="1:4">
      <c r="A795" s="201" t="s">
        <v>685</v>
      </c>
      <c r="B795" s="198"/>
      <c r="C795" s="198"/>
      <c r="D795" s="199"/>
    </row>
    <row r="796" spans="1:4">
      <c r="A796" s="201" t="s">
        <v>686</v>
      </c>
      <c r="B796" s="198"/>
      <c r="C796" s="198"/>
      <c r="D796" s="199"/>
    </row>
    <row r="797" spans="1:4">
      <c r="A797" s="201" t="s">
        <v>687</v>
      </c>
      <c r="B797" s="198">
        <v>85.74</v>
      </c>
      <c r="C797" s="198">
        <v>48</v>
      </c>
      <c r="D797" s="199">
        <f t="shared" si="14"/>
        <v>178.625</v>
      </c>
    </row>
    <row r="798" spans="1:4">
      <c r="A798" s="201" t="s">
        <v>688</v>
      </c>
      <c r="B798" s="198"/>
      <c r="C798" s="198"/>
      <c r="D798" s="199"/>
    </row>
    <row r="799" spans="1:4">
      <c r="A799" s="201" t="s">
        <v>689</v>
      </c>
      <c r="B799" s="198"/>
      <c r="C799" s="198"/>
      <c r="D799" s="199"/>
    </row>
    <row r="800" spans="1:4">
      <c r="A800" s="201" t="s">
        <v>690</v>
      </c>
      <c r="B800" s="198">
        <v>5</v>
      </c>
      <c r="C800" s="198">
        <v>5</v>
      </c>
      <c r="D800" s="199">
        <f t="shared" si="14"/>
        <v>100</v>
      </c>
    </row>
    <row r="801" spans="1:4">
      <c r="A801" s="201" t="s">
        <v>691</v>
      </c>
      <c r="B801" s="198">
        <v>50</v>
      </c>
      <c r="C801" s="198"/>
      <c r="D801" s="199"/>
    </row>
    <row r="802" spans="1:4">
      <c r="A802" s="201" t="s">
        <v>692</v>
      </c>
      <c r="B802" s="198"/>
      <c r="C802" s="198"/>
      <c r="D802" s="199"/>
    </row>
    <row r="803" spans="1:4">
      <c r="A803" s="201" t="s">
        <v>693</v>
      </c>
      <c r="B803" s="198"/>
      <c r="C803" s="198"/>
      <c r="D803" s="199"/>
    </row>
    <row r="804" spans="1:4">
      <c r="A804" s="201" t="s">
        <v>694</v>
      </c>
      <c r="B804" s="198"/>
      <c r="C804" s="198"/>
      <c r="D804" s="199"/>
    </row>
    <row r="805" spans="1:4">
      <c r="A805" s="201" t="s">
        <v>695</v>
      </c>
      <c r="B805" s="198"/>
      <c r="C805" s="198"/>
      <c r="D805" s="199"/>
    </row>
    <row r="806" spans="1:4">
      <c r="A806" s="201" t="s">
        <v>696</v>
      </c>
      <c r="B806" s="198"/>
      <c r="C806" s="198"/>
      <c r="D806" s="199"/>
    </row>
    <row r="807" spans="1:4">
      <c r="A807" s="201" t="s">
        <v>697</v>
      </c>
      <c r="B807" s="198"/>
      <c r="C807" s="198"/>
      <c r="D807" s="199"/>
    </row>
    <row r="808" spans="1:4">
      <c r="A808" s="201" t="s">
        <v>698</v>
      </c>
      <c r="B808" s="198"/>
      <c r="C808" s="198"/>
      <c r="D808" s="199"/>
    </row>
    <row r="809" spans="1:4">
      <c r="A809" s="201" t="s">
        <v>699</v>
      </c>
      <c r="B809" s="198">
        <v>83</v>
      </c>
      <c r="C809" s="198">
        <v>145</v>
      </c>
      <c r="D809" s="199">
        <f t="shared" si="14"/>
        <v>57.2413793103448</v>
      </c>
    </row>
    <row r="810" spans="1:4">
      <c r="A810" s="201" t="s">
        <v>700</v>
      </c>
      <c r="B810" s="198">
        <v>18</v>
      </c>
      <c r="C810" s="198">
        <v>50</v>
      </c>
      <c r="D810" s="199">
        <f t="shared" si="14"/>
        <v>36</v>
      </c>
    </row>
    <row r="811" spans="1:4">
      <c r="A811" s="201" t="s">
        <v>672</v>
      </c>
      <c r="B811" s="198"/>
      <c r="C811" s="198"/>
      <c r="D811" s="199"/>
    </row>
    <row r="812" spans="1:4">
      <c r="A812" s="201" t="s">
        <v>701</v>
      </c>
      <c r="B812" s="198"/>
      <c r="C812" s="198"/>
      <c r="D812" s="199"/>
    </row>
    <row r="813" spans="1:4">
      <c r="A813" s="201" t="s">
        <v>702</v>
      </c>
      <c r="B813" s="198"/>
      <c r="C813" s="198"/>
      <c r="D813" s="199"/>
    </row>
    <row r="814" spans="1:4">
      <c r="A814" s="201" t="s">
        <v>703</v>
      </c>
      <c r="B814" s="198">
        <v>141.04</v>
      </c>
      <c r="C814" s="198">
        <v>278</v>
      </c>
      <c r="D814" s="199">
        <f t="shared" si="14"/>
        <v>50.7338129496403</v>
      </c>
    </row>
    <row r="815" spans="1:4">
      <c r="A815" s="200" t="s">
        <v>704</v>
      </c>
      <c r="B815" s="198">
        <f>SUM(B816:B825)</f>
        <v>0</v>
      </c>
      <c r="C815" s="198">
        <f>SUM(C816:C825)</f>
        <v>0</v>
      </c>
      <c r="D815" s="199"/>
    </row>
    <row r="816" spans="1:4">
      <c r="A816" s="201" t="s">
        <v>96</v>
      </c>
      <c r="B816" s="198"/>
      <c r="C816" s="198"/>
      <c r="D816" s="199"/>
    </row>
    <row r="817" spans="1:4">
      <c r="A817" s="201" t="s">
        <v>97</v>
      </c>
      <c r="B817" s="198"/>
      <c r="C817" s="198"/>
      <c r="D817" s="199"/>
    </row>
    <row r="818" spans="1:4">
      <c r="A818" s="201" t="s">
        <v>98</v>
      </c>
      <c r="B818" s="198"/>
      <c r="C818" s="198"/>
      <c r="D818" s="199"/>
    </row>
    <row r="819" spans="1:4">
      <c r="A819" s="201" t="s">
        <v>705</v>
      </c>
      <c r="B819" s="198"/>
      <c r="C819" s="198"/>
      <c r="D819" s="199"/>
    </row>
    <row r="820" spans="1:4">
      <c r="A820" s="201" t="s">
        <v>706</v>
      </c>
      <c r="B820" s="198"/>
      <c r="C820" s="198"/>
      <c r="D820" s="199"/>
    </row>
    <row r="821" spans="1:4">
      <c r="A821" s="201" t="s">
        <v>707</v>
      </c>
      <c r="B821" s="198"/>
      <c r="C821" s="198"/>
      <c r="D821" s="199"/>
    </row>
    <row r="822" spans="1:4">
      <c r="A822" s="201" t="s">
        <v>708</v>
      </c>
      <c r="B822" s="198"/>
      <c r="C822" s="198"/>
      <c r="D822" s="199"/>
    </row>
    <row r="823" spans="1:4">
      <c r="A823" s="201" t="s">
        <v>709</v>
      </c>
      <c r="B823" s="198"/>
      <c r="C823" s="198"/>
      <c r="D823" s="199"/>
    </row>
    <row r="824" spans="1:4">
      <c r="A824" s="201" t="s">
        <v>710</v>
      </c>
      <c r="B824" s="198"/>
      <c r="C824" s="198"/>
      <c r="D824" s="199"/>
    </row>
    <row r="825" spans="1:4">
      <c r="A825" s="201" t="s">
        <v>711</v>
      </c>
      <c r="B825" s="198"/>
      <c r="C825" s="198"/>
      <c r="D825" s="199"/>
    </row>
    <row r="826" spans="1:4">
      <c r="A826" s="200" t="s">
        <v>712</v>
      </c>
      <c r="B826" s="198">
        <f>SUM(B827:B836)</f>
        <v>1090</v>
      </c>
      <c r="C826" s="198">
        <f>SUM(C827:C836)</f>
        <v>80</v>
      </c>
      <c r="D826" s="199">
        <f t="shared" si="14"/>
        <v>1362.5</v>
      </c>
    </row>
    <row r="827" spans="1:4">
      <c r="A827" s="201" t="s">
        <v>96</v>
      </c>
      <c r="B827" s="198"/>
      <c r="C827" s="198">
        <v>80</v>
      </c>
      <c r="D827" s="199">
        <f t="shared" si="14"/>
        <v>0</v>
      </c>
    </row>
    <row r="828" spans="1:4">
      <c r="A828" s="201" t="s">
        <v>97</v>
      </c>
      <c r="B828" s="198"/>
      <c r="C828" s="198"/>
      <c r="D828" s="199"/>
    </row>
    <row r="829" spans="1:4">
      <c r="A829" s="201" t="s">
        <v>98</v>
      </c>
      <c r="B829" s="198"/>
      <c r="C829" s="198"/>
      <c r="D829" s="199"/>
    </row>
    <row r="830" spans="1:4">
      <c r="A830" s="201" t="s">
        <v>713</v>
      </c>
      <c r="B830" s="198"/>
      <c r="C830" s="198"/>
      <c r="D830" s="199"/>
    </row>
    <row r="831" spans="1:4">
      <c r="A831" s="201" t="s">
        <v>714</v>
      </c>
      <c r="B831" s="198"/>
      <c r="C831" s="198"/>
      <c r="D831" s="199"/>
    </row>
    <row r="832" spans="1:4">
      <c r="A832" s="201" t="s">
        <v>715</v>
      </c>
      <c r="B832" s="198"/>
      <c r="C832" s="198"/>
      <c r="D832" s="199"/>
    </row>
    <row r="833" spans="1:4">
      <c r="A833" s="201" t="s">
        <v>716</v>
      </c>
      <c r="B833" s="198"/>
      <c r="C833" s="198"/>
      <c r="D833" s="199"/>
    </row>
    <row r="834" spans="1:4">
      <c r="A834" s="201" t="s">
        <v>717</v>
      </c>
      <c r="B834" s="198"/>
      <c r="C834" s="198"/>
      <c r="D834" s="199"/>
    </row>
    <row r="835" spans="1:4">
      <c r="A835" s="201" t="s">
        <v>718</v>
      </c>
      <c r="B835" s="198"/>
      <c r="C835" s="198"/>
      <c r="D835" s="199"/>
    </row>
    <row r="836" spans="1:4">
      <c r="A836" s="201" t="s">
        <v>719</v>
      </c>
      <c r="B836" s="198">
        <v>1090</v>
      </c>
      <c r="C836" s="198"/>
      <c r="D836" s="199"/>
    </row>
    <row r="837" spans="1:4">
      <c r="A837" s="200" t="s">
        <v>720</v>
      </c>
      <c r="B837" s="198">
        <f>SUM(B838:B842)</f>
        <v>55.31</v>
      </c>
      <c r="C837" s="198">
        <f>SUM(C838:C842)</f>
        <v>62</v>
      </c>
      <c r="D837" s="199">
        <f t="shared" ref="D837:D896" si="15">B837/C837*100</f>
        <v>89.2096774193548</v>
      </c>
    </row>
    <row r="838" spans="1:4">
      <c r="A838" s="201" t="s">
        <v>301</v>
      </c>
      <c r="B838" s="198">
        <v>55.31</v>
      </c>
      <c r="C838" s="198">
        <v>32</v>
      </c>
      <c r="D838" s="199">
        <f t="shared" si="15"/>
        <v>172.84375</v>
      </c>
    </row>
    <row r="839" spans="1:4">
      <c r="A839" s="201" t="s">
        <v>721</v>
      </c>
      <c r="B839" s="198"/>
      <c r="C839" s="198">
        <v>30</v>
      </c>
      <c r="D839" s="199">
        <f t="shared" si="15"/>
        <v>0</v>
      </c>
    </row>
    <row r="840" spans="1:4">
      <c r="A840" s="201" t="s">
        <v>722</v>
      </c>
      <c r="B840" s="198"/>
      <c r="C840" s="198"/>
      <c r="D840" s="199"/>
    </row>
    <row r="841" spans="1:4">
      <c r="A841" s="201" t="s">
        <v>723</v>
      </c>
      <c r="B841" s="198"/>
      <c r="C841" s="198"/>
      <c r="D841" s="199"/>
    </row>
    <row r="842" spans="1:4">
      <c r="A842" s="201" t="s">
        <v>724</v>
      </c>
      <c r="B842" s="198"/>
      <c r="C842" s="198"/>
      <c r="D842" s="199"/>
    </row>
    <row r="843" spans="1:4">
      <c r="A843" s="200" t="s">
        <v>725</v>
      </c>
      <c r="B843" s="198">
        <f>SUM(B844:B849)</f>
        <v>400</v>
      </c>
      <c r="C843" s="198">
        <f>SUM(C844:C849)</f>
        <v>400</v>
      </c>
      <c r="D843" s="199">
        <f t="shared" si="15"/>
        <v>100</v>
      </c>
    </row>
    <row r="844" spans="1:4">
      <c r="A844" s="201" t="s">
        <v>726</v>
      </c>
      <c r="B844" s="198">
        <v>400</v>
      </c>
      <c r="C844" s="198">
        <v>400</v>
      </c>
      <c r="D844" s="199">
        <f t="shared" si="15"/>
        <v>100</v>
      </c>
    </row>
    <row r="845" spans="1:4">
      <c r="A845" s="201" t="s">
        <v>727</v>
      </c>
      <c r="B845" s="198"/>
      <c r="C845" s="198"/>
      <c r="D845" s="199"/>
    </row>
    <row r="846" spans="1:4">
      <c r="A846" s="201" t="s">
        <v>728</v>
      </c>
      <c r="B846" s="198"/>
      <c r="C846" s="198"/>
      <c r="D846" s="199"/>
    </row>
    <row r="847" spans="1:4">
      <c r="A847" s="201" t="s">
        <v>729</v>
      </c>
      <c r="B847" s="198"/>
      <c r="C847" s="198"/>
      <c r="D847" s="199"/>
    </row>
    <row r="848" spans="1:4">
      <c r="A848" s="201" t="s">
        <v>730</v>
      </c>
      <c r="B848" s="198"/>
      <c r="C848" s="198"/>
      <c r="D848" s="199"/>
    </row>
    <row r="849" spans="1:4">
      <c r="A849" s="201" t="s">
        <v>731</v>
      </c>
      <c r="B849" s="198"/>
      <c r="C849" s="198"/>
      <c r="D849" s="199"/>
    </row>
    <row r="850" spans="1:4">
      <c r="A850" s="200" t="s">
        <v>732</v>
      </c>
      <c r="B850" s="198">
        <f>SUM(B851:B856)</f>
        <v>182</v>
      </c>
      <c r="C850" s="198">
        <f>SUM(C851:C856)</f>
        <v>0</v>
      </c>
      <c r="D850" s="199"/>
    </row>
    <row r="851" spans="1:4">
      <c r="A851" s="201" t="s">
        <v>733</v>
      </c>
      <c r="B851" s="198"/>
      <c r="C851" s="198"/>
      <c r="D851" s="199"/>
    </row>
    <row r="852" spans="1:4">
      <c r="A852" s="201" t="s">
        <v>734</v>
      </c>
      <c r="B852" s="198"/>
      <c r="C852" s="198"/>
      <c r="D852" s="199"/>
    </row>
    <row r="853" spans="1:4">
      <c r="A853" s="201" t="s">
        <v>735</v>
      </c>
      <c r="B853" s="198">
        <v>182</v>
      </c>
      <c r="C853" s="198"/>
      <c r="D853" s="199"/>
    </row>
    <row r="854" spans="1:4">
      <c r="A854" s="201" t="s">
        <v>736</v>
      </c>
      <c r="B854" s="198"/>
      <c r="C854" s="198"/>
      <c r="D854" s="199"/>
    </row>
    <row r="855" spans="1:4">
      <c r="A855" s="201" t="s">
        <v>737</v>
      </c>
      <c r="B855" s="198"/>
      <c r="C855" s="198"/>
      <c r="D855" s="199"/>
    </row>
    <row r="856" spans="1:4">
      <c r="A856" s="201" t="s">
        <v>738</v>
      </c>
      <c r="B856" s="198"/>
      <c r="C856" s="198"/>
      <c r="D856" s="199"/>
    </row>
    <row r="857" spans="1:4">
      <c r="A857" s="200" t="s">
        <v>739</v>
      </c>
      <c r="B857" s="198">
        <f>SUM(B858:B860)</f>
        <v>0</v>
      </c>
      <c r="C857" s="198">
        <f>SUM(C858:C860)</f>
        <v>0</v>
      </c>
      <c r="D857" s="199"/>
    </row>
    <row r="858" spans="1:4">
      <c r="A858" s="201" t="s">
        <v>740</v>
      </c>
      <c r="B858" s="198"/>
      <c r="C858" s="198"/>
      <c r="D858" s="199"/>
    </row>
    <row r="859" spans="1:4">
      <c r="A859" s="201" t="s">
        <v>741</v>
      </c>
      <c r="B859" s="198"/>
      <c r="C859" s="198"/>
      <c r="D859" s="199"/>
    </row>
    <row r="860" spans="1:4">
      <c r="A860" s="201" t="s">
        <v>742</v>
      </c>
      <c r="B860" s="198"/>
      <c r="C860" s="198"/>
      <c r="D860" s="199"/>
    </row>
    <row r="861" spans="1:4">
      <c r="A861" s="197" t="s">
        <v>62</v>
      </c>
      <c r="B861" s="198">
        <f>+B862+B887+B897+B907+B912+B919+B924</f>
        <v>1093.64</v>
      </c>
      <c r="C861" s="198">
        <f>+C862+C887+C897+C907+C912+C919+C924</f>
        <v>924</v>
      </c>
      <c r="D861" s="199">
        <f t="shared" si="15"/>
        <v>118.359307359307</v>
      </c>
    </row>
    <row r="862" spans="1:4">
      <c r="A862" s="200" t="s">
        <v>743</v>
      </c>
      <c r="B862" s="198">
        <f>SUM(B863:B886)</f>
        <v>1079.79</v>
      </c>
      <c r="C862" s="198">
        <f>SUM(C863:C886)</f>
        <v>712</v>
      </c>
      <c r="D862" s="199">
        <f t="shared" si="15"/>
        <v>151.655898876405</v>
      </c>
    </row>
    <row r="863" spans="1:4">
      <c r="A863" s="201" t="s">
        <v>96</v>
      </c>
      <c r="B863" s="198">
        <v>443.37</v>
      </c>
      <c r="C863" s="198">
        <v>385</v>
      </c>
      <c r="D863" s="199">
        <f t="shared" si="15"/>
        <v>115.161038961039</v>
      </c>
    </row>
    <row r="864" spans="1:4">
      <c r="A864" s="201" t="s">
        <v>97</v>
      </c>
      <c r="B864" s="198"/>
      <c r="C864" s="198"/>
      <c r="D864" s="199"/>
    </row>
    <row r="865" spans="1:4">
      <c r="A865" s="201" t="s">
        <v>98</v>
      </c>
      <c r="B865" s="198"/>
      <c r="C865" s="198"/>
      <c r="D865" s="199"/>
    </row>
    <row r="866" spans="1:4">
      <c r="A866" s="201" t="s">
        <v>744</v>
      </c>
      <c r="B866" s="198">
        <v>100</v>
      </c>
      <c r="C866" s="198">
        <v>177</v>
      </c>
      <c r="D866" s="199">
        <f t="shared" si="15"/>
        <v>56.4971751412429</v>
      </c>
    </row>
    <row r="867" spans="1:4">
      <c r="A867" s="201" t="s">
        <v>745</v>
      </c>
      <c r="B867" s="198">
        <v>214</v>
      </c>
      <c r="C867" s="198">
        <v>120</v>
      </c>
      <c r="D867" s="199">
        <f t="shared" si="15"/>
        <v>178.333333333333</v>
      </c>
    </row>
    <row r="868" spans="1:4">
      <c r="A868" s="201" t="s">
        <v>746</v>
      </c>
      <c r="B868" s="198"/>
      <c r="C868" s="198"/>
      <c r="D868" s="199"/>
    </row>
    <row r="869" spans="1:4">
      <c r="A869" s="201" t="s">
        <v>747</v>
      </c>
      <c r="B869" s="198"/>
      <c r="C869" s="198"/>
      <c r="D869" s="199"/>
    </row>
    <row r="870" spans="1:4">
      <c r="A870" s="201" t="s">
        <v>748</v>
      </c>
      <c r="B870" s="198"/>
      <c r="C870" s="198"/>
      <c r="D870" s="199"/>
    </row>
    <row r="871" spans="1:4">
      <c r="A871" s="201" t="s">
        <v>749</v>
      </c>
      <c r="B871" s="198"/>
      <c r="C871" s="198"/>
      <c r="D871" s="199"/>
    </row>
    <row r="872" spans="1:4">
      <c r="A872" s="201" t="s">
        <v>750</v>
      </c>
      <c r="B872" s="198"/>
      <c r="C872" s="198"/>
      <c r="D872" s="199"/>
    </row>
    <row r="873" spans="1:4">
      <c r="A873" s="201" t="s">
        <v>751</v>
      </c>
      <c r="B873" s="198"/>
      <c r="C873" s="198"/>
      <c r="D873" s="199"/>
    </row>
    <row r="874" spans="1:4">
      <c r="A874" s="201" t="s">
        <v>752</v>
      </c>
      <c r="B874" s="198"/>
      <c r="C874" s="198"/>
      <c r="D874" s="199"/>
    </row>
    <row r="875" spans="1:4">
      <c r="A875" s="201" t="s">
        <v>753</v>
      </c>
      <c r="B875" s="198"/>
      <c r="C875" s="198"/>
      <c r="D875" s="199"/>
    </row>
    <row r="876" spans="1:4">
      <c r="A876" s="201" t="s">
        <v>754</v>
      </c>
      <c r="B876" s="198"/>
      <c r="C876" s="198"/>
      <c r="D876" s="199"/>
    </row>
    <row r="877" spans="1:4">
      <c r="A877" s="201" t="s">
        <v>755</v>
      </c>
      <c r="B877" s="198"/>
      <c r="C877" s="198"/>
      <c r="D877" s="199"/>
    </row>
    <row r="878" spans="1:4">
      <c r="A878" s="201" t="s">
        <v>756</v>
      </c>
      <c r="B878" s="198"/>
      <c r="C878" s="198"/>
      <c r="D878" s="199"/>
    </row>
    <row r="879" spans="1:4">
      <c r="A879" s="201" t="s">
        <v>757</v>
      </c>
      <c r="B879" s="198"/>
      <c r="C879" s="198"/>
      <c r="D879" s="199"/>
    </row>
    <row r="880" spans="1:4">
      <c r="A880" s="201" t="s">
        <v>758</v>
      </c>
      <c r="B880" s="198"/>
      <c r="C880" s="198"/>
      <c r="D880" s="199"/>
    </row>
    <row r="881" spans="1:4">
      <c r="A881" s="201" t="s">
        <v>759</v>
      </c>
      <c r="B881" s="198"/>
      <c r="C881" s="198"/>
      <c r="D881" s="199"/>
    </row>
    <row r="882" spans="1:4">
      <c r="A882" s="201" t="s">
        <v>760</v>
      </c>
      <c r="B882" s="198"/>
      <c r="C882" s="198"/>
      <c r="D882" s="199"/>
    </row>
    <row r="883" spans="1:4">
      <c r="A883" s="201" t="s">
        <v>761</v>
      </c>
      <c r="B883" s="198"/>
      <c r="C883" s="198"/>
      <c r="D883" s="199"/>
    </row>
    <row r="884" spans="1:4">
      <c r="A884" s="201" t="s">
        <v>762</v>
      </c>
      <c r="B884" s="198"/>
      <c r="C884" s="198"/>
      <c r="D884" s="199"/>
    </row>
    <row r="885" spans="1:4">
      <c r="A885" s="201" t="s">
        <v>763</v>
      </c>
      <c r="B885" s="198"/>
      <c r="C885" s="198"/>
      <c r="D885" s="199"/>
    </row>
    <row r="886" spans="1:4">
      <c r="A886" s="201" t="s">
        <v>764</v>
      </c>
      <c r="B886" s="198">
        <v>322.42</v>
      </c>
      <c r="C886" s="198">
        <v>30</v>
      </c>
      <c r="D886" s="199">
        <f t="shared" si="15"/>
        <v>1074.73333333333</v>
      </c>
    </row>
    <row r="887" spans="1:4">
      <c r="A887" s="200" t="s">
        <v>765</v>
      </c>
      <c r="B887" s="198">
        <f>SUM(B888:B896)</f>
        <v>13.85</v>
      </c>
      <c r="C887" s="198">
        <f>SUM(C888:C896)</f>
        <v>12</v>
      </c>
      <c r="D887" s="199">
        <f t="shared" si="15"/>
        <v>115.416666666667</v>
      </c>
    </row>
    <row r="888" spans="1:4">
      <c r="A888" s="201" t="s">
        <v>96</v>
      </c>
      <c r="B888" s="198"/>
      <c r="C888" s="198"/>
      <c r="D888" s="199"/>
    </row>
    <row r="889" spans="1:4">
      <c r="A889" s="201" t="s">
        <v>97</v>
      </c>
      <c r="B889" s="198"/>
      <c r="C889" s="198"/>
      <c r="D889" s="199"/>
    </row>
    <row r="890" spans="1:4">
      <c r="A890" s="201" t="s">
        <v>98</v>
      </c>
      <c r="B890" s="198"/>
      <c r="C890" s="198"/>
      <c r="D890" s="199"/>
    </row>
    <row r="891" spans="1:4">
      <c r="A891" s="201" t="s">
        <v>766</v>
      </c>
      <c r="B891" s="198"/>
      <c r="C891" s="198"/>
      <c r="D891" s="199"/>
    </row>
    <row r="892" spans="1:4">
      <c r="A892" s="201" t="s">
        <v>767</v>
      </c>
      <c r="B892" s="198"/>
      <c r="C892" s="198"/>
      <c r="D892" s="199"/>
    </row>
    <row r="893" spans="1:4">
      <c r="A893" s="201" t="s">
        <v>768</v>
      </c>
      <c r="B893" s="198"/>
      <c r="C893" s="198"/>
      <c r="D893" s="199"/>
    </row>
    <row r="894" spans="1:4">
      <c r="A894" s="201" t="s">
        <v>769</v>
      </c>
      <c r="B894" s="198"/>
      <c r="C894" s="198"/>
      <c r="D894" s="199"/>
    </row>
    <row r="895" spans="1:4">
      <c r="A895" s="201" t="s">
        <v>770</v>
      </c>
      <c r="B895" s="198"/>
      <c r="C895" s="198"/>
      <c r="D895" s="199"/>
    </row>
    <row r="896" spans="1:4">
      <c r="A896" s="201" t="s">
        <v>771</v>
      </c>
      <c r="B896" s="198">
        <v>13.85</v>
      </c>
      <c r="C896" s="198">
        <v>12</v>
      </c>
      <c r="D896" s="199">
        <f t="shared" si="15"/>
        <v>115.416666666667</v>
      </c>
    </row>
    <row r="897" spans="1:4">
      <c r="A897" s="200" t="s">
        <v>772</v>
      </c>
      <c r="B897" s="198">
        <f>SUM(B898:B906)</f>
        <v>0</v>
      </c>
      <c r="C897" s="198">
        <f>SUM(C898:C906)</f>
        <v>0</v>
      </c>
      <c r="D897" s="199"/>
    </row>
    <row r="898" spans="1:4">
      <c r="A898" s="201" t="s">
        <v>96</v>
      </c>
      <c r="B898" s="198"/>
      <c r="C898" s="198"/>
      <c r="D898" s="199"/>
    </row>
    <row r="899" spans="1:4">
      <c r="A899" s="201" t="s">
        <v>97</v>
      </c>
      <c r="B899" s="198"/>
      <c r="C899" s="198"/>
      <c r="D899" s="199"/>
    </row>
    <row r="900" spans="1:4">
      <c r="A900" s="201" t="s">
        <v>98</v>
      </c>
      <c r="B900" s="198"/>
      <c r="C900" s="198"/>
      <c r="D900" s="199"/>
    </row>
    <row r="901" spans="1:4">
      <c r="A901" s="201" t="s">
        <v>773</v>
      </c>
      <c r="B901" s="198"/>
      <c r="C901" s="198"/>
      <c r="D901" s="199"/>
    </row>
    <row r="902" spans="1:4">
      <c r="A902" s="201" t="s">
        <v>774</v>
      </c>
      <c r="B902" s="198"/>
      <c r="C902" s="198"/>
      <c r="D902" s="199"/>
    </row>
    <row r="903" spans="1:4">
      <c r="A903" s="201" t="s">
        <v>775</v>
      </c>
      <c r="B903" s="198"/>
      <c r="C903" s="198"/>
      <c r="D903" s="199"/>
    </row>
    <row r="904" spans="1:4">
      <c r="A904" s="201" t="s">
        <v>776</v>
      </c>
      <c r="B904" s="198"/>
      <c r="C904" s="198"/>
      <c r="D904" s="199"/>
    </row>
    <row r="905" spans="1:4">
      <c r="A905" s="201" t="s">
        <v>777</v>
      </c>
      <c r="B905" s="198"/>
      <c r="C905" s="198"/>
      <c r="D905" s="199"/>
    </row>
    <row r="906" spans="1:4">
      <c r="A906" s="201" t="s">
        <v>778</v>
      </c>
      <c r="B906" s="198"/>
      <c r="C906" s="198"/>
      <c r="D906" s="199"/>
    </row>
    <row r="907" spans="1:4">
      <c r="A907" s="200" t="s">
        <v>779</v>
      </c>
      <c r="B907" s="198">
        <f>SUM(B908:B911)</f>
        <v>0</v>
      </c>
      <c r="C907" s="198">
        <f>SUM(C908:C911)</f>
        <v>0</v>
      </c>
      <c r="D907" s="199"/>
    </row>
    <row r="908" spans="1:4">
      <c r="A908" s="201" t="s">
        <v>780</v>
      </c>
      <c r="B908" s="198"/>
      <c r="C908" s="198"/>
      <c r="D908" s="199"/>
    </row>
    <row r="909" spans="1:4">
      <c r="A909" s="201" t="s">
        <v>781</v>
      </c>
      <c r="B909" s="198"/>
      <c r="C909" s="198"/>
      <c r="D909" s="199"/>
    </row>
    <row r="910" spans="1:4">
      <c r="A910" s="201" t="s">
        <v>782</v>
      </c>
      <c r="B910" s="198"/>
      <c r="C910" s="198"/>
      <c r="D910" s="199"/>
    </row>
    <row r="911" spans="1:4">
      <c r="A911" s="201" t="s">
        <v>783</v>
      </c>
      <c r="B911" s="198"/>
      <c r="C911" s="198"/>
      <c r="D911" s="199"/>
    </row>
    <row r="912" spans="1:4">
      <c r="A912" s="200" t="s">
        <v>784</v>
      </c>
      <c r="B912" s="198">
        <f>SUM(B913:B918)</f>
        <v>0</v>
      </c>
      <c r="C912" s="198">
        <f>SUM(C913:C918)</f>
        <v>0</v>
      </c>
      <c r="D912" s="199"/>
    </row>
    <row r="913" spans="1:4">
      <c r="A913" s="201" t="s">
        <v>96</v>
      </c>
      <c r="B913" s="198"/>
      <c r="C913" s="198"/>
      <c r="D913" s="199"/>
    </row>
    <row r="914" spans="1:4">
      <c r="A914" s="201" t="s">
        <v>97</v>
      </c>
      <c r="B914" s="198"/>
      <c r="C914" s="198"/>
      <c r="D914" s="199"/>
    </row>
    <row r="915" spans="1:4">
      <c r="A915" s="201" t="s">
        <v>98</v>
      </c>
      <c r="B915" s="198"/>
      <c r="C915" s="198"/>
      <c r="D915" s="199"/>
    </row>
    <row r="916" spans="1:4">
      <c r="A916" s="201" t="s">
        <v>770</v>
      </c>
      <c r="B916" s="198"/>
      <c r="C916" s="198"/>
      <c r="D916" s="199"/>
    </row>
    <row r="917" spans="1:4">
      <c r="A917" s="201" t="s">
        <v>785</v>
      </c>
      <c r="B917" s="198"/>
      <c r="C917" s="198"/>
      <c r="D917" s="199"/>
    </row>
    <row r="918" spans="1:4">
      <c r="A918" s="201" t="s">
        <v>786</v>
      </c>
      <c r="B918" s="198"/>
      <c r="C918" s="198"/>
      <c r="D918" s="199"/>
    </row>
    <row r="919" spans="1:4">
      <c r="A919" s="200" t="s">
        <v>787</v>
      </c>
      <c r="B919" s="198">
        <f>SUM(B920:B923)</f>
        <v>0</v>
      </c>
      <c r="C919" s="198">
        <f>SUM(C920:C923)</f>
        <v>0</v>
      </c>
      <c r="D919" s="199"/>
    </row>
    <row r="920" spans="1:4">
      <c r="A920" s="201" t="s">
        <v>788</v>
      </c>
      <c r="B920" s="198"/>
      <c r="C920" s="198"/>
      <c r="D920" s="199"/>
    </row>
    <row r="921" spans="1:4">
      <c r="A921" s="201" t="s">
        <v>789</v>
      </c>
      <c r="B921" s="198"/>
      <c r="C921" s="198"/>
      <c r="D921" s="199"/>
    </row>
    <row r="922" spans="1:4">
      <c r="A922" s="201" t="s">
        <v>790</v>
      </c>
      <c r="B922" s="198"/>
      <c r="C922" s="198"/>
      <c r="D922" s="199"/>
    </row>
    <row r="923" spans="1:4">
      <c r="A923" s="201" t="s">
        <v>791</v>
      </c>
      <c r="B923" s="198"/>
      <c r="C923" s="198"/>
      <c r="D923" s="199"/>
    </row>
    <row r="924" spans="1:4">
      <c r="A924" s="200" t="s">
        <v>792</v>
      </c>
      <c r="B924" s="198">
        <f>SUM(B925:B926)</f>
        <v>0</v>
      </c>
      <c r="C924" s="198">
        <f>SUM(C925:C926)</f>
        <v>200</v>
      </c>
      <c r="D924" s="199">
        <f t="shared" ref="D924:D927" si="16">B924/C924*100</f>
        <v>0</v>
      </c>
    </row>
    <row r="925" spans="1:4">
      <c r="A925" s="201" t="s">
        <v>793</v>
      </c>
      <c r="B925" s="198"/>
      <c r="C925" s="198"/>
      <c r="D925" s="199"/>
    </row>
    <row r="926" spans="1:4">
      <c r="A926" s="201" t="s">
        <v>792</v>
      </c>
      <c r="B926" s="198"/>
      <c r="C926" s="198">
        <v>200</v>
      </c>
      <c r="D926" s="199">
        <f t="shared" si="16"/>
        <v>0</v>
      </c>
    </row>
    <row r="927" spans="1:4">
      <c r="A927" s="197" t="s">
        <v>63</v>
      </c>
      <c r="B927" s="198">
        <f>+B928+B938+B954+B959+B973+B982+B989+B996</f>
        <v>10879.28</v>
      </c>
      <c r="C927" s="198">
        <f>+C928+C938+C954+C959+C973+C982+C989+C996</f>
        <v>8715</v>
      </c>
      <c r="D927" s="199">
        <f t="shared" si="16"/>
        <v>124.833964429145</v>
      </c>
    </row>
    <row r="928" spans="1:4">
      <c r="A928" s="200" t="s">
        <v>794</v>
      </c>
      <c r="B928" s="198">
        <f>SUM(B929:B937)</f>
        <v>0</v>
      </c>
      <c r="C928" s="198">
        <f>SUM(C929:C937)</f>
        <v>0</v>
      </c>
      <c r="D928" s="199"/>
    </row>
    <row r="929" spans="1:4">
      <c r="A929" s="201" t="s">
        <v>96</v>
      </c>
      <c r="B929" s="198"/>
      <c r="C929" s="198"/>
      <c r="D929" s="199"/>
    </row>
    <row r="930" spans="1:4">
      <c r="A930" s="201" t="s">
        <v>97</v>
      </c>
      <c r="B930" s="198"/>
      <c r="C930" s="198"/>
      <c r="D930" s="199"/>
    </row>
    <row r="931" spans="1:4">
      <c r="A931" s="201" t="s">
        <v>98</v>
      </c>
      <c r="B931" s="198"/>
      <c r="C931" s="198"/>
      <c r="D931" s="199"/>
    </row>
    <row r="932" spans="1:4">
      <c r="A932" s="201" t="s">
        <v>795</v>
      </c>
      <c r="B932" s="198"/>
      <c r="C932" s="198"/>
      <c r="D932" s="199"/>
    </row>
    <row r="933" spans="1:4">
      <c r="A933" s="201" t="s">
        <v>796</v>
      </c>
      <c r="B933" s="198"/>
      <c r="C933" s="198"/>
      <c r="D933" s="199"/>
    </row>
    <row r="934" spans="1:4">
      <c r="A934" s="201" t="s">
        <v>797</v>
      </c>
      <c r="B934" s="198"/>
      <c r="C934" s="198"/>
      <c r="D934" s="199"/>
    </row>
    <row r="935" spans="1:4">
      <c r="A935" s="201" t="s">
        <v>798</v>
      </c>
      <c r="B935" s="198"/>
      <c r="C935" s="198"/>
      <c r="D935" s="199"/>
    </row>
    <row r="936" spans="1:4">
      <c r="A936" s="201" t="s">
        <v>799</v>
      </c>
      <c r="B936" s="198"/>
      <c r="C936" s="198"/>
      <c r="D936" s="199"/>
    </row>
    <row r="937" spans="1:4">
      <c r="A937" s="201" t="s">
        <v>800</v>
      </c>
      <c r="B937" s="198"/>
      <c r="C937" s="198"/>
      <c r="D937" s="199"/>
    </row>
    <row r="938" spans="1:4">
      <c r="A938" s="200" t="s">
        <v>801</v>
      </c>
      <c r="B938" s="198">
        <f>SUM(B939:B953)</f>
        <v>0</v>
      </c>
      <c r="C938" s="198">
        <f>SUM(C939:C953)</f>
        <v>0</v>
      </c>
      <c r="D938" s="199"/>
    </row>
    <row r="939" spans="1:4">
      <c r="A939" s="201" t="s">
        <v>96</v>
      </c>
      <c r="B939" s="198"/>
      <c r="C939" s="198"/>
      <c r="D939" s="199"/>
    </row>
    <row r="940" spans="1:4">
      <c r="A940" s="201" t="s">
        <v>97</v>
      </c>
      <c r="B940" s="198"/>
      <c r="C940" s="198"/>
      <c r="D940" s="199"/>
    </row>
    <row r="941" spans="1:4">
      <c r="A941" s="201" t="s">
        <v>98</v>
      </c>
      <c r="B941" s="198"/>
      <c r="C941" s="198"/>
      <c r="D941" s="199"/>
    </row>
    <row r="942" spans="1:4">
      <c r="A942" s="201" t="s">
        <v>802</v>
      </c>
      <c r="B942" s="198"/>
      <c r="C942" s="198"/>
      <c r="D942" s="199"/>
    </row>
    <row r="943" spans="1:4">
      <c r="A943" s="201" t="s">
        <v>803</v>
      </c>
      <c r="B943" s="198"/>
      <c r="C943" s="198"/>
      <c r="D943" s="199"/>
    </row>
    <row r="944" spans="1:4">
      <c r="A944" s="201" t="s">
        <v>804</v>
      </c>
      <c r="B944" s="198"/>
      <c r="C944" s="198"/>
      <c r="D944" s="199"/>
    </row>
    <row r="945" spans="1:4">
      <c r="A945" s="201" t="s">
        <v>805</v>
      </c>
      <c r="B945" s="198"/>
      <c r="C945" s="198"/>
      <c r="D945" s="199"/>
    </row>
    <row r="946" spans="1:4">
      <c r="A946" s="201" t="s">
        <v>806</v>
      </c>
      <c r="B946" s="198"/>
      <c r="C946" s="198"/>
      <c r="D946" s="199"/>
    </row>
    <row r="947" spans="1:4">
      <c r="A947" s="201" t="s">
        <v>807</v>
      </c>
      <c r="B947" s="198"/>
      <c r="C947" s="198"/>
      <c r="D947" s="199"/>
    </row>
    <row r="948" spans="1:4">
      <c r="A948" s="201" t="s">
        <v>808</v>
      </c>
      <c r="B948" s="198"/>
      <c r="C948" s="198"/>
      <c r="D948" s="199"/>
    </row>
    <row r="949" spans="1:4">
      <c r="A949" s="201" t="s">
        <v>809</v>
      </c>
      <c r="B949" s="198"/>
      <c r="C949" s="198"/>
      <c r="D949" s="199"/>
    </row>
    <row r="950" spans="1:4">
      <c r="A950" s="201" t="s">
        <v>810</v>
      </c>
      <c r="B950" s="198"/>
      <c r="C950" s="198"/>
      <c r="D950" s="199"/>
    </row>
    <row r="951" spans="1:4">
      <c r="A951" s="201" t="s">
        <v>811</v>
      </c>
      <c r="B951" s="198"/>
      <c r="C951" s="198"/>
      <c r="D951" s="199"/>
    </row>
    <row r="952" spans="1:4">
      <c r="A952" s="201" t="s">
        <v>812</v>
      </c>
      <c r="B952" s="198"/>
      <c r="C952" s="198"/>
      <c r="D952" s="199"/>
    </row>
    <row r="953" spans="1:4">
      <c r="A953" s="201" t="s">
        <v>813</v>
      </c>
      <c r="B953" s="198"/>
      <c r="C953" s="198"/>
      <c r="D953" s="199"/>
    </row>
    <row r="954" spans="1:4">
      <c r="A954" s="200" t="s">
        <v>814</v>
      </c>
      <c r="B954" s="198">
        <f>SUM(B955:B958)</f>
        <v>0</v>
      </c>
      <c r="C954" s="198">
        <f>SUM(C955:C958)</f>
        <v>0</v>
      </c>
      <c r="D954" s="199"/>
    </row>
    <row r="955" spans="1:4">
      <c r="A955" s="201" t="s">
        <v>96</v>
      </c>
      <c r="B955" s="198"/>
      <c r="C955" s="198"/>
      <c r="D955" s="199"/>
    </row>
    <row r="956" spans="1:4">
      <c r="A956" s="201" t="s">
        <v>97</v>
      </c>
      <c r="B956" s="198"/>
      <c r="C956" s="198"/>
      <c r="D956" s="199"/>
    </row>
    <row r="957" spans="1:4">
      <c r="A957" s="201" t="s">
        <v>98</v>
      </c>
      <c r="B957" s="198"/>
      <c r="C957" s="198"/>
      <c r="D957" s="199"/>
    </row>
    <row r="958" spans="1:4">
      <c r="A958" s="201" t="s">
        <v>815</v>
      </c>
      <c r="B958" s="198"/>
      <c r="C958" s="198"/>
      <c r="D958" s="199"/>
    </row>
    <row r="959" spans="1:4">
      <c r="A959" s="200" t="s">
        <v>816</v>
      </c>
      <c r="B959" s="198">
        <f>SUM(B960:B972)</f>
        <v>0</v>
      </c>
      <c r="C959" s="198">
        <f>SUM(C960:C972)</f>
        <v>0</v>
      </c>
      <c r="D959" s="199"/>
    </row>
    <row r="960" spans="1:4">
      <c r="A960" s="201" t="s">
        <v>96</v>
      </c>
      <c r="B960" s="198"/>
      <c r="C960" s="198"/>
      <c r="D960" s="199"/>
    </row>
    <row r="961" spans="1:4">
      <c r="A961" s="201" t="s">
        <v>97</v>
      </c>
      <c r="B961" s="198"/>
      <c r="C961" s="198"/>
      <c r="D961" s="199"/>
    </row>
    <row r="962" spans="1:4">
      <c r="A962" s="201" t="s">
        <v>98</v>
      </c>
      <c r="B962" s="198"/>
      <c r="C962" s="198"/>
      <c r="D962" s="199"/>
    </row>
    <row r="963" spans="1:4">
      <c r="A963" s="201" t="s">
        <v>817</v>
      </c>
      <c r="B963" s="198"/>
      <c r="C963" s="198"/>
      <c r="D963" s="199"/>
    </row>
    <row r="964" spans="1:4">
      <c r="A964" s="201" t="s">
        <v>818</v>
      </c>
      <c r="B964" s="198"/>
      <c r="C964" s="198"/>
      <c r="D964" s="199"/>
    </row>
    <row r="965" spans="1:4">
      <c r="A965" s="201" t="s">
        <v>819</v>
      </c>
      <c r="B965" s="198"/>
      <c r="C965" s="198"/>
      <c r="D965" s="199"/>
    </row>
    <row r="966" spans="1:4">
      <c r="A966" s="201" t="s">
        <v>820</v>
      </c>
      <c r="B966" s="198"/>
      <c r="C966" s="198"/>
      <c r="D966" s="199"/>
    </row>
    <row r="967" spans="1:4">
      <c r="A967" s="201" t="s">
        <v>821</v>
      </c>
      <c r="B967" s="198"/>
      <c r="C967" s="198"/>
      <c r="D967" s="199"/>
    </row>
    <row r="968" spans="1:4">
      <c r="A968" s="201" t="s">
        <v>822</v>
      </c>
      <c r="B968" s="198"/>
      <c r="C968" s="198"/>
      <c r="D968" s="199"/>
    </row>
    <row r="969" spans="1:4">
      <c r="A969" s="201" t="s">
        <v>823</v>
      </c>
      <c r="B969" s="198"/>
      <c r="C969" s="198"/>
      <c r="D969" s="199"/>
    </row>
    <row r="970" spans="1:4">
      <c r="A970" s="201" t="s">
        <v>770</v>
      </c>
      <c r="B970" s="198"/>
      <c r="C970" s="198"/>
      <c r="D970" s="199"/>
    </row>
    <row r="971" spans="1:4">
      <c r="A971" s="201" t="s">
        <v>824</v>
      </c>
      <c r="B971" s="198"/>
      <c r="C971" s="198"/>
      <c r="D971" s="199"/>
    </row>
    <row r="972" spans="1:4">
      <c r="A972" s="201" t="s">
        <v>825</v>
      </c>
      <c r="B972" s="198"/>
      <c r="C972" s="198"/>
      <c r="D972" s="199"/>
    </row>
    <row r="973" spans="1:4">
      <c r="A973" s="200" t="s">
        <v>826</v>
      </c>
      <c r="B973" s="198">
        <f>SUM(B974:B981)</f>
        <v>389.26</v>
      </c>
      <c r="C973" s="198">
        <f>SUM(C974:C981)</f>
        <v>200</v>
      </c>
      <c r="D973" s="199">
        <f t="shared" ref="D973:D1020" si="17">B973/C973*100</f>
        <v>194.63</v>
      </c>
    </row>
    <row r="974" spans="1:4">
      <c r="A974" s="201" t="s">
        <v>96</v>
      </c>
      <c r="B974" s="198">
        <v>189.26</v>
      </c>
      <c r="C974" s="198">
        <v>128</v>
      </c>
      <c r="D974" s="199">
        <f t="shared" si="17"/>
        <v>147.859375</v>
      </c>
    </row>
    <row r="975" spans="1:4">
      <c r="A975" s="201" t="s">
        <v>97</v>
      </c>
      <c r="B975" s="198"/>
      <c r="C975" s="198">
        <v>20</v>
      </c>
      <c r="D975" s="199">
        <f t="shared" si="17"/>
        <v>0</v>
      </c>
    </row>
    <row r="976" spans="1:4">
      <c r="A976" s="201" t="s">
        <v>98</v>
      </c>
      <c r="B976" s="198"/>
      <c r="C976" s="198"/>
      <c r="D976" s="199"/>
    </row>
    <row r="977" spans="1:4">
      <c r="A977" s="201" t="s">
        <v>827</v>
      </c>
      <c r="B977" s="198"/>
      <c r="C977" s="198"/>
      <c r="D977" s="199"/>
    </row>
    <row r="978" spans="1:4">
      <c r="A978" s="201" t="s">
        <v>828</v>
      </c>
      <c r="B978" s="198">
        <v>200</v>
      </c>
      <c r="C978" s="198">
        <v>52</v>
      </c>
      <c r="D978" s="199">
        <f t="shared" si="17"/>
        <v>384.615384615385</v>
      </c>
    </row>
    <row r="979" spans="1:4">
      <c r="A979" s="201" t="s">
        <v>829</v>
      </c>
      <c r="B979" s="198"/>
      <c r="C979" s="198"/>
      <c r="D979" s="199"/>
    </row>
    <row r="980" spans="1:4">
      <c r="A980" s="201" t="s">
        <v>830</v>
      </c>
      <c r="B980" s="198"/>
      <c r="C980" s="198"/>
      <c r="D980" s="199"/>
    </row>
    <row r="981" spans="1:4">
      <c r="A981" s="201" t="s">
        <v>831</v>
      </c>
      <c r="B981" s="198"/>
      <c r="C981" s="198"/>
      <c r="D981" s="199"/>
    </row>
    <row r="982" spans="1:4">
      <c r="A982" s="200" t="s">
        <v>832</v>
      </c>
      <c r="B982" s="198">
        <f>SUM(B983:B988)</f>
        <v>0</v>
      </c>
      <c r="C982" s="198">
        <f>SUM(C983:C988)</f>
        <v>0</v>
      </c>
      <c r="D982" s="199"/>
    </row>
    <row r="983" spans="1:4">
      <c r="A983" s="201" t="s">
        <v>96</v>
      </c>
      <c r="B983" s="198"/>
      <c r="C983" s="198"/>
      <c r="D983" s="199"/>
    </row>
    <row r="984" spans="1:4">
      <c r="A984" s="201" t="s">
        <v>97</v>
      </c>
      <c r="B984" s="198"/>
      <c r="C984" s="198"/>
      <c r="D984" s="199"/>
    </row>
    <row r="985" spans="1:4">
      <c r="A985" s="201" t="s">
        <v>98</v>
      </c>
      <c r="B985" s="198"/>
      <c r="C985" s="198"/>
      <c r="D985" s="199"/>
    </row>
    <row r="986" spans="1:4">
      <c r="A986" s="201" t="s">
        <v>833</v>
      </c>
      <c r="B986" s="198"/>
      <c r="C986" s="198"/>
      <c r="D986" s="199"/>
    </row>
    <row r="987" spans="1:4">
      <c r="A987" s="201" t="s">
        <v>834</v>
      </c>
      <c r="B987" s="198"/>
      <c r="C987" s="198"/>
      <c r="D987" s="199"/>
    </row>
    <row r="988" spans="1:4">
      <c r="A988" s="201" t="s">
        <v>835</v>
      </c>
      <c r="B988" s="198"/>
      <c r="C988" s="198"/>
      <c r="D988" s="199"/>
    </row>
    <row r="989" spans="1:4">
      <c r="A989" s="200" t="s">
        <v>836</v>
      </c>
      <c r="B989" s="198">
        <f>SUM(B990:B995)</f>
        <v>10042.51</v>
      </c>
      <c r="C989" s="198">
        <f>SUM(C990:C995)</f>
        <v>8157</v>
      </c>
      <c r="D989" s="199">
        <f t="shared" si="17"/>
        <v>123.115238445507</v>
      </c>
    </row>
    <row r="990" spans="1:4">
      <c r="A990" s="201" t="s">
        <v>96</v>
      </c>
      <c r="B990" s="198">
        <v>42.51</v>
      </c>
      <c r="C990" s="198">
        <v>102</v>
      </c>
      <c r="D990" s="199">
        <f t="shared" si="17"/>
        <v>41.6764705882353</v>
      </c>
    </row>
    <row r="991" spans="1:4">
      <c r="A991" s="201" t="s">
        <v>97</v>
      </c>
      <c r="B991" s="198"/>
      <c r="C991" s="198"/>
      <c r="D991" s="199"/>
    </row>
    <row r="992" spans="1:4">
      <c r="A992" s="201" t="s">
        <v>98</v>
      </c>
      <c r="B992" s="198"/>
      <c r="C992" s="198"/>
      <c r="D992" s="199"/>
    </row>
    <row r="993" spans="1:4">
      <c r="A993" s="201" t="s">
        <v>837</v>
      </c>
      <c r="B993" s="198"/>
      <c r="C993" s="198"/>
      <c r="D993" s="199"/>
    </row>
    <row r="994" spans="1:4">
      <c r="A994" s="201" t="s">
        <v>838</v>
      </c>
      <c r="B994" s="198">
        <v>10000</v>
      </c>
      <c r="C994" s="198">
        <v>8000</v>
      </c>
      <c r="D994" s="199">
        <f t="shared" si="17"/>
        <v>125</v>
      </c>
    </row>
    <row r="995" spans="1:4">
      <c r="A995" s="201" t="s">
        <v>839</v>
      </c>
      <c r="B995" s="198"/>
      <c r="C995" s="198">
        <v>55</v>
      </c>
      <c r="D995" s="199">
        <f t="shared" si="17"/>
        <v>0</v>
      </c>
    </row>
    <row r="996" spans="1:4">
      <c r="A996" s="200" t="s">
        <v>840</v>
      </c>
      <c r="B996" s="198">
        <f>SUM(B997:B1002)</f>
        <v>447.51</v>
      </c>
      <c r="C996" s="198">
        <f>SUM(C997:C1002)</f>
        <v>358</v>
      </c>
      <c r="D996" s="199">
        <f t="shared" si="17"/>
        <v>125.002793296089</v>
      </c>
    </row>
    <row r="997" spans="1:4">
      <c r="A997" s="201" t="s">
        <v>841</v>
      </c>
      <c r="B997" s="198"/>
      <c r="C997" s="198"/>
      <c r="D997" s="199"/>
    </row>
    <row r="998" spans="1:4">
      <c r="A998" s="201" t="s">
        <v>842</v>
      </c>
      <c r="B998" s="198"/>
      <c r="C998" s="198"/>
      <c r="D998" s="199"/>
    </row>
    <row r="999" spans="1:4">
      <c r="A999" s="201" t="s">
        <v>843</v>
      </c>
      <c r="B999" s="198"/>
      <c r="C999" s="198"/>
      <c r="D999" s="199"/>
    </row>
    <row r="1000" spans="1:4">
      <c r="A1000" s="201" t="s">
        <v>844</v>
      </c>
      <c r="B1000" s="198"/>
      <c r="C1000" s="198"/>
      <c r="D1000" s="199"/>
    </row>
    <row r="1001" spans="1:4">
      <c r="A1001" s="201" t="s">
        <v>845</v>
      </c>
      <c r="B1001" s="198"/>
      <c r="C1001" s="198"/>
      <c r="D1001" s="199"/>
    </row>
    <row r="1002" spans="1:4">
      <c r="A1002" s="201" t="s">
        <v>840</v>
      </c>
      <c r="B1002" s="198">
        <v>447.51</v>
      </c>
      <c r="C1002" s="198">
        <v>358</v>
      </c>
      <c r="D1002" s="199">
        <f t="shared" si="17"/>
        <v>125.002793296089</v>
      </c>
    </row>
    <row r="1003" spans="1:4">
      <c r="A1003" s="197" t="s">
        <v>64</v>
      </c>
      <c r="B1003" s="198">
        <f>+B1004+B1014+B1021+B1027</f>
        <v>288</v>
      </c>
      <c r="C1003" s="198">
        <f>+C1004+C1014+C1021+C1027</f>
        <v>247</v>
      </c>
      <c r="D1003" s="199">
        <f t="shared" si="17"/>
        <v>116.599190283401</v>
      </c>
    </row>
    <row r="1004" spans="1:4">
      <c r="A1004" s="200" t="s">
        <v>846</v>
      </c>
      <c r="B1004" s="198">
        <f>SUM(B1005:B1013)</f>
        <v>169.29</v>
      </c>
      <c r="C1004" s="198">
        <f>SUM(C1005:C1013)</f>
        <v>112</v>
      </c>
      <c r="D1004" s="199">
        <f t="shared" si="17"/>
        <v>151.151785714286</v>
      </c>
    </row>
    <row r="1005" spans="1:4">
      <c r="A1005" s="201" t="s">
        <v>96</v>
      </c>
      <c r="B1005" s="198">
        <v>163.84</v>
      </c>
      <c r="C1005" s="198">
        <v>97</v>
      </c>
      <c r="D1005" s="199">
        <f t="shared" si="17"/>
        <v>168.907216494845</v>
      </c>
    </row>
    <row r="1006" spans="1:4">
      <c r="A1006" s="201" t="s">
        <v>97</v>
      </c>
      <c r="B1006" s="198"/>
      <c r="C1006" s="198"/>
      <c r="D1006" s="199"/>
    </row>
    <row r="1007" spans="1:4">
      <c r="A1007" s="201" t="s">
        <v>98</v>
      </c>
      <c r="B1007" s="198"/>
      <c r="C1007" s="198"/>
      <c r="D1007" s="199"/>
    </row>
    <row r="1008" spans="1:4">
      <c r="A1008" s="201" t="s">
        <v>847</v>
      </c>
      <c r="B1008" s="198"/>
      <c r="C1008" s="198"/>
      <c r="D1008" s="199"/>
    </row>
    <row r="1009" spans="1:4">
      <c r="A1009" s="201" t="s">
        <v>848</v>
      </c>
      <c r="B1009" s="198"/>
      <c r="C1009" s="198"/>
      <c r="D1009" s="199"/>
    </row>
    <row r="1010" spans="1:4">
      <c r="A1010" s="201" t="s">
        <v>849</v>
      </c>
      <c r="B1010" s="198"/>
      <c r="C1010" s="198"/>
      <c r="D1010" s="199"/>
    </row>
    <row r="1011" spans="1:4">
      <c r="A1011" s="201" t="s">
        <v>850</v>
      </c>
      <c r="B1011" s="198"/>
      <c r="C1011" s="198"/>
      <c r="D1011" s="199"/>
    </row>
    <row r="1012" spans="1:4">
      <c r="A1012" s="201" t="s">
        <v>105</v>
      </c>
      <c r="B1012" s="198">
        <v>5.45</v>
      </c>
      <c r="C1012" s="198">
        <v>5</v>
      </c>
      <c r="D1012" s="199">
        <f t="shared" si="17"/>
        <v>109</v>
      </c>
    </row>
    <row r="1013" spans="1:4">
      <c r="A1013" s="201" t="s">
        <v>851</v>
      </c>
      <c r="B1013" s="198"/>
      <c r="C1013" s="198">
        <v>10</v>
      </c>
      <c r="D1013" s="199">
        <f t="shared" si="17"/>
        <v>0</v>
      </c>
    </row>
    <row r="1014" spans="1:4">
      <c r="A1014" s="200" t="s">
        <v>852</v>
      </c>
      <c r="B1014" s="198">
        <f>SUM(B1015:B1020)</f>
        <v>118.71</v>
      </c>
      <c r="C1014" s="198">
        <f>SUM(C1015:C1020)</f>
        <v>135</v>
      </c>
      <c r="D1014" s="199">
        <f t="shared" si="17"/>
        <v>87.9333333333333</v>
      </c>
    </row>
    <row r="1015" spans="1:4">
      <c r="A1015" s="201" t="s">
        <v>96</v>
      </c>
      <c r="B1015" s="198"/>
      <c r="C1015" s="198"/>
      <c r="D1015" s="199"/>
    </row>
    <row r="1016" spans="1:4">
      <c r="A1016" s="201" t="s">
        <v>97</v>
      </c>
      <c r="B1016" s="198"/>
      <c r="C1016" s="198"/>
      <c r="D1016" s="199"/>
    </row>
    <row r="1017" spans="1:4">
      <c r="A1017" s="201" t="s">
        <v>98</v>
      </c>
      <c r="B1017" s="198"/>
      <c r="C1017" s="198"/>
      <c r="D1017" s="199"/>
    </row>
    <row r="1018" spans="1:4">
      <c r="A1018" s="201" t="s">
        <v>853</v>
      </c>
      <c r="B1018" s="198"/>
      <c r="C1018" s="198"/>
      <c r="D1018" s="199"/>
    </row>
    <row r="1019" spans="1:4">
      <c r="A1019" s="201" t="s">
        <v>854</v>
      </c>
      <c r="B1019" s="198">
        <v>80</v>
      </c>
      <c r="C1019" s="198">
        <v>100</v>
      </c>
      <c r="D1019" s="199">
        <f t="shared" si="17"/>
        <v>80</v>
      </c>
    </row>
    <row r="1020" spans="1:4">
      <c r="A1020" s="201" t="s">
        <v>855</v>
      </c>
      <c r="B1020" s="198">
        <v>38.71</v>
      </c>
      <c r="C1020" s="198">
        <v>35</v>
      </c>
      <c r="D1020" s="199">
        <f t="shared" si="17"/>
        <v>110.6</v>
      </c>
    </row>
    <row r="1021" spans="1:4">
      <c r="A1021" s="200" t="s">
        <v>856</v>
      </c>
      <c r="B1021" s="198">
        <f>SUM(B1022:B1026)</f>
        <v>0</v>
      </c>
      <c r="C1021" s="198">
        <f>SUM(C1022:C1026)</f>
        <v>0</v>
      </c>
      <c r="D1021" s="199"/>
    </row>
    <row r="1022" spans="1:4">
      <c r="A1022" s="201" t="s">
        <v>96</v>
      </c>
      <c r="B1022" s="198"/>
      <c r="C1022" s="198"/>
      <c r="D1022" s="199"/>
    </row>
    <row r="1023" spans="1:4">
      <c r="A1023" s="201" t="s">
        <v>97</v>
      </c>
      <c r="B1023" s="198"/>
      <c r="C1023" s="198"/>
      <c r="D1023" s="199"/>
    </row>
    <row r="1024" spans="1:4">
      <c r="A1024" s="201" t="s">
        <v>98</v>
      </c>
      <c r="B1024" s="198"/>
      <c r="C1024" s="198"/>
      <c r="D1024" s="199"/>
    </row>
    <row r="1025" spans="1:4">
      <c r="A1025" s="201" t="s">
        <v>857</v>
      </c>
      <c r="B1025" s="198"/>
      <c r="C1025" s="198"/>
      <c r="D1025" s="199"/>
    </row>
    <row r="1026" spans="1:4">
      <c r="A1026" s="201" t="s">
        <v>858</v>
      </c>
      <c r="B1026" s="198"/>
      <c r="C1026" s="198"/>
      <c r="D1026" s="199"/>
    </row>
    <row r="1027" spans="1:4">
      <c r="A1027" s="200" t="s">
        <v>859</v>
      </c>
      <c r="B1027" s="198">
        <f>SUM(B1028:B1029)</f>
        <v>0</v>
      </c>
      <c r="C1027" s="198">
        <f>SUM(C1028:C1029)</f>
        <v>0</v>
      </c>
      <c r="D1027" s="199"/>
    </row>
    <row r="1028" spans="1:4">
      <c r="A1028" s="201" t="s">
        <v>860</v>
      </c>
      <c r="B1028" s="198"/>
      <c r="C1028" s="198"/>
      <c r="D1028" s="199"/>
    </row>
    <row r="1029" spans="1:4">
      <c r="A1029" s="201" t="s">
        <v>859</v>
      </c>
      <c r="B1029" s="198"/>
      <c r="C1029" s="198"/>
      <c r="D1029" s="199"/>
    </row>
    <row r="1030" spans="1:4">
      <c r="A1030" s="197" t="s">
        <v>65</v>
      </c>
      <c r="B1030" s="198">
        <f>+B1031+B1038+B1048+B1054+B1057</f>
        <v>0</v>
      </c>
      <c r="C1030" s="198">
        <f>+C1031+C1038+C1048+C1054+C1057</f>
        <v>0</v>
      </c>
      <c r="D1030" s="199"/>
    </row>
    <row r="1031" spans="1:4">
      <c r="A1031" s="200" t="s">
        <v>861</v>
      </c>
      <c r="B1031" s="198">
        <f>SUM(B1032:B1037)</f>
        <v>0</v>
      </c>
      <c r="C1031" s="198">
        <f>SUM(C1032:C1037)</f>
        <v>0</v>
      </c>
      <c r="D1031" s="199"/>
    </row>
    <row r="1032" spans="1:4">
      <c r="A1032" s="201" t="s">
        <v>96</v>
      </c>
      <c r="B1032" s="198"/>
      <c r="C1032" s="198"/>
      <c r="D1032" s="199"/>
    </row>
    <row r="1033" spans="1:4">
      <c r="A1033" s="201" t="s">
        <v>97</v>
      </c>
      <c r="B1033" s="198"/>
      <c r="C1033" s="198"/>
      <c r="D1033" s="199"/>
    </row>
    <row r="1034" spans="1:4">
      <c r="A1034" s="201" t="s">
        <v>98</v>
      </c>
      <c r="B1034" s="198"/>
      <c r="C1034" s="198"/>
      <c r="D1034" s="199"/>
    </row>
    <row r="1035" spans="1:4">
      <c r="A1035" s="201" t="s">
        <v>862</v>
      </c>
      <c r="B1035" s="198"/>
      <c r="C1035" s="198"/>
      <c r="D1035" s="199"/>
    </row>
    <row r="1036" spans="1:4">
      <c r="A1036" s="201" t="s">
        <v>105</v>
      </c>
      <c r="B1036" s="198"/>
      <c r="C1036" s="198"/>
      <c r="D1036" s="199"/>
    </row>
    <row r="1037" spans="1:4">
      <c r="A1037" s="201" t="s">
        <v>863</v>
      </c>
      <c r="B1037" s="198"/>
      <c r="C1037" s="198"/>
      <c r="D1037" s="199"/>
    </row>
    <row r="1038" spans="1:4">
      <c r="A1038" s="200" t="s">
        <v>864</v>
      </c>
      <c r="B1038" s="198">
        <f>SUM(B1039:B1047)</f>
        <v>0</v>
      </c>
      <c r="C1038" s="198">
        <f>SUM(C1039:C1047)</f>
        <v>0</v>
      </c>
      <c r="D1038" s="199"/>
    </row>
    <row r="1039" spans="1:4">
      <c r="A1039" s="201" t="s">
        <v>865</v>
      </c>
      <c r="B1039" s="198"/>
      <c r="C1039" s="198"/>
      <c r="D1039" s="199"/>
    </row>
    <row r="1040" spans="1:4">
      <c r="A1040" s="201" t="s">
        <v>866</v>
      </c>
      <c r="B1040" s="198"/>
      <c r="C1040" s="198"/>
      <c r="D1040" s="199"/>
    </row>
    <row r="1041" spans="1:4">
      <c r="A1041" s="201" t="s">
        <v>867</v>
      </c>
      <c r="B1041" s="198"/>
      <c r="C1041" s="198"/>
      <c r="D1041" s="199"/>
    </row>
    <row r="1042" spans="1:4">
      <c r="A1042" s="201" t="s">
        <v>868</v>
      </c>
      <c r="B1042" s="198"/>
      <c r="C1042" s="198"/>
      <c r="D1042" s="199"/>
    </row>
    <row r="1043" spans="1:4">
      <c r="A1043" s="201" t="s">
        <v>869</v>
      </c>
      <c r="B1043" s="198"/>
      <c r="C1043" s="198"/>
      <c r="D1043" s="199"/>
    </row>
    <row r="1044" spans="1:4">
      <c r="A1044" s="201" t="s">
        <v>870</v>
      </c>
      <c r="B1044" s="198"/>
      <c r="C1044" s="198"/>
      <c r="D1044" s="199"/>
    </row>
    <row r="1045" spans="1:4">
      <c r="A1045" s="201" t="s">
        <v>871</v>
      </c>
      <c r="B1045" s="198"/>
      <c r="C1045" s="198"/>
      <c r="D1045" s="199"/>
    </row>
    <row r="1046" spans="1:4">
      <c r="A1046" s="201" t="s">
        <v>872</v>
      </c>
      <c r="B1046" s="198"/>
      <c r="C1046" s="198"/>
      <c r="D1046" s="199"/>
    </row>
    <row r="1047" spans="1:4">
      <c r="A1047" s="201" t="s">
        <v>873</v>
      </c>
      <c r="B1047" s="198"/>
      <c r="C1047" s="198"/>
      <c r="D1047" s="199"/>
    </row>
    <row r="1048" spans="1:4">
      <c r="A1048" s="200" t="s">
        <v>874</v>
      </c>
      <c r="B1048" s="198">
        <f>SUM(B1049:B1053)</f>
        <v>0</v>
      </c>
      <c r="C1048" s="198">
        <f>SUM(C1049:C1053)</f>
        <v>0</v>
      </c>
      <c r="D1048" s="199"/>
    </row>
    <row r="1049" spans="1:4">
      <c r="A1049" s="201" t="s">
        <v>875</v>
      </c>
      <c r="B1049" s="198"/>
      <c r="C1049" s="198"/>
      <c r="D1049" s="199"/>
    </row>
    <row r="1050" spans="1:4">
      <c r="A1050" s="201" t="s">
        <v>876</v>
      </c>
      <c r="B1050" s="198"/>
      <c r="C1050" s="198"/>
      <c r="D1050" s="199"/>
    </row>
    <row r="1051" spans="1:4">
      <c r="A1051" s="201" t="s">
        <v>877</v>
      </c>
      <c r="B1051" s="198"/>
      <c r="C1051" s="198"/>
      <c r="D1051" s="199"/>
    </row>
    <row r="1052" spans="1:4">
      <c r="A1052" s="201" t="s">
        <v>878</v>
      </c>
      <c r="B1052" s="198"/>
      <c r="C1052" s="198"/>
      <c r="D1052" s="199"/>
    </row>
    <row r="1053" spans="1:4">
      <c r="A1053" s="201" t="s">
        <v>879</v>
      </c>
      <c r="B1053" s="198"/>
      <c r="C1053" s="198"/>
      <c r="D1053" s="199"/>
    </row>
    <row r="1054" spans="1:4">
      <c r="A1054" s="200" t="s">
        <v>880</v>
      </c>
      <c r="B1054" s="198">
        <f>SUM(B1055:B1056)</f>
        <v>0</v>
      </c>
      <c r="C1054" s="198">
        <f>SUM(C1055:C1056)</f>
        <v>0</v>
      </c>
      <c r="D1054" s="199"/>
    </row>
    <row r="1055" spans="1:4">
      <c r="A1055" s="201" t="s">
        <v>881</v>
      </c>
      <c r="B1055" s="198"/>
      <c r="C1055" s="198"/>
      <c r="D1055" s="199"/>
    </row>
    <row r="1056" spans="1:4">
      <c r="A1056" s="201" t="s">
        <v>882</v>
      </c>
      <c r="B1056" s="198"/>
      <c r="C1056" s="198"/>
      <c r="D1056" s="199"/>
    </row>
    <row r="1057" spans="1:4">
      <c r="A1057" s="200" t="s">
        <v>883</v>
      </c>
      <c r="B1057" s="198">
        <f>SUM(B1058)</f>
        <v>0</v>
      </c>
      <c r="C1057" s="198">
        <f>SUM(C1058)</f>
        <v>0</v>
      </c>
      <c r="D1057" s="199"/>
    </row>
    <row r="1058" spans="1:4">
      <c r="A1058" s="201" t="s">
        <v>883</v>
      </c>
      <c r="B1058" s="198"/>
      <c r="C1058" s="198"/>
      <c r="D1058" s="199"/>
    </row>
    <row r="1059" spans="1:4">
      <c r="A1059" s="197" t="s">
        <v>884</v>
      </c>
      <c r="B1059" s="198">
        <f>+B1060++B1081+B1101+B1110+B1123+B1138</f>
        <v>946.08</v>
      </c>
      <c r="C1059" s="198">
        <f>+C1060++C1081+C1101+C1110+C1123+C1138</f>
        <v>675</v>
      </c>
      <c r="D1059" s="199">
        <f t="shared" ref="D1059:D1080" si="18">B1059/C1059*100</f>
        <v>140.16</v>
      </c>
    </row>
    <row r="1060" spans="1:4">
      <c r="A1060" s="200" t="s">
        <v>885</v>
      </c>
      <c r="B1060" s="198">
        <f>SUM(B1061:B1080)</f>
        <v>792.8</v>
      </c>
      <c r="C1060" s="198">
        <f>SUM(C1061:C1080)</f>
        <v>581</v>
      </c>
      <c r="D1060" s="199">
        <f t="shared" si="18"/>
        <v>136.454388984509</v>
      </c>
    </row>
    <row r="1061" spans="1:4">
      <c r="A1061" s="201" t="s">
        <v>96</v>
      </c>
      <c r="B1061" s="198">
        <v>195.92</v>
      </c>
      <c r="C1061" s="198">
        <v>169</v>
      </c>
      <c r="D1061" s="199">
        <f t="shared" si="18"/>
        <v>115.92899408284</v>
      </c>
    </row>
    <row r="1062" spans="1:4">
      <c r="A1062" s="201" t="s">
        <v>97</v>
      </c>
      <c r="B1062" s="198"/>
      <c r="C1062" s="198"/>
      <c r="D1062" s="199"/>
    </row>
    <row r="1063" spans="1:4">
      <c r="A1063" s="201" t="s">
        <v>98</v>
      </c>
      <c r="B1063" s="198"/>
      <c r="C1063" s="198"/>
      <c r="D1063" s="199"/>
    </row>
    <row r="1064" spans="1:4">
      <c r="A1064" s="201" t="s">
        <v>886</v>
      </c>
      <c r="B1064" s="198"/>
      <c r="C1064" s="198"/>
      <c r="D1064" s="199"/>
    </row>
    <row r="1065" spans="1:4">
      <c r="A1065" s="201" t="s">
        <v>887</v>
      </c>
      <c r="B1065" s="198"/>
      <c r="C1065" s="198"/>
      <c r="D1065" s="199"/>
    </row>
    <row r="1066" spans="1:4">
      <c r="A1066" s="201" t="s">
        <v>888</v>
      </c>
      <c r="B1066" s="198"/>
      <c r="C1066" s="198"/>
      <c r="D1066" s="199"/>
    </row>
    <row r="1067" spans="1:4">
      <c r="A1067" s="201" t="s">
        <v>889</v>
      </c>
      <c r="B1067" s="198"/>
      <c r="C1067" s="198"/>
      <c r="D1067" s="199"/>
    </row>
    <row r="1068" spans="1:4">
      <c r="A1068" s="201" t="s">
        <v>890</v>
      </c>
      <c r="B1068" s="198"/>
      <c r="C1068" s="198"/>
      <c r="D1068" s="199"/>
    </row>
    <row r="1069" spans="1:4">
      <c r="A1069" s="201" t="s">
        <v>891</v>
      </c>
      <c r="B1069" s="198"/>
      <c r="C1069" s="198"/>
      <c r="D1069" s="199"/>
    </row>
    <row r="1070" spans="1:4">
      <c r="A1070" s="201" t="s">
        <v>892</v>
      </c>
      <c r="B1070" s="198"/>
      <c r="C1070" s="198"/>
      <c r="D1070" s="199"/>
    </row>
    <row r="1071" spans="1:4">
      <c r="A1071" s="201" t="s">
        <v>893</v>
      </c>
      <c r="B1071" s="198"/>
      <c r="C1071" s="198"/>
      <c r="D1071" s="199"/>
    </row>
    <row r="1072" spans="1:4">
      <c r="A1072" s="201" t="s">
        <v>894</v>
      </c>
      <c r="B1072" s="198"/>
      <c r="C1072" s="198"/>
      <c r="D1072" s="199"/>
    </row>
    <row r="1073" spans="1:4">
      <c r="A1073" s="201" t="s">
        <v>895</v>
      </c>
      <c r="B1073" s="198"/>
      <c r="C1073" s="198"/>
      <c r="D1073" s="199"/>
    </row>
    <row r="1074" spans="1:4">
      <c r="A1074" s="201" t="s">
        <v>896</v>
      </c>
      <c r="B1074" s="198"/>
      <c r="C1074" s="198"/>
      <c r="D1074" s="199"/>
    </row>
    <row r="1075" spans="1:4">
      <c r="A1075" s="201" t="s">
        <v>897</v>
      </c>
      <c r="B1075" s="198"/>
      <c r="C1075" s="198"/>
      <c r="D1075" s="199"/>
    </row>
    <row r="1076" spans="1:4">
      <c r="A1076" s="201" t="s">
        <v>898</v>
      </c>
      <c r="B1076" s="198"/>
      <c r="C1076" s="198"/>
      <c r="D1076" s="199"/>
    </row>
    <row r="1077" spans="1:4">
      <c r="A1077" s="201" t="s">
        <v>899</v>
      </c>
      <c r="B1077" s="198"/>
      <c r="C1077" s="198"/>
      <c r="D1077" s="199"/>
    </row>
    <row r="1078" spans="1:4">
      <c r="A1078" s="201" t="s">
        <v>900</v>
      </c>
      <c r="B1078" s="198"/>
      <c r="C1078" s="198"/>
      <c r="D1078" s="199"/>
    </row>
    <row r="1079" spans="1:4">
      <c r="A1079" s="201" t="s">
        <v>105</v>
      </c>
      <c r="B1079" s="198">
        <v>596.88</v>
      </c>
      <c r="C1079" s="198">
        <v>388</v>
      </c>
      <c r="D1079" s="199">
        <f t="shared" si="18"/>
        <v>153.835051546392</v>
      </c>
    </row>
    <row r="1080" spans="1:4">
      <c r="A1080" s="201" t="s">
        <v>901</v>
      </c>
      <c r="B1080" s="198"/>
      <c r="C1080" s="198">
        <v>24</v>
      </c>
      <c r="D1080" s="199">
        <f t="shared" si="18"/>
        <v>0</v>
      </c>
    </row>
    <row r="1081" spans="1:4">
      <c r="A1081" s="200" t="s">
        <v>902</v>
      </c>
      <c r="B1081" s="198">
        <f>SUM(B1082:B1100)</f>
        <v>0</v>
      </c>
      <c r="C1081" s="198">
        <f>SUM(C1082:C1100)</f>
        <v>0</v>
      </c>
      <c r="D1081" s="199"/>
    </row>
    <row r="1082" spans="1:4">
      <c r="A1082" s="201" t="s">
        <v>96</v>
      </c>
      <c r="B1082" s="198"/>
      <c r="C1082" s="198"/>
      <c r="D1082" s="199"/>
    </row>
    <row r="1083" spans="1:4">
      <c r="A1083" s="201" t="s">
        <v>97</v>
      </c>
      <c r="B1083" s="198"/>
      <c r="C1083" s="198"/>
      <c r="D1083" s="199"/>
    </row>
    <row r="1084" spans="1:4">
      <c r="A1084" s="201" t="s">
        <v>98</v>
      </c>
      <c r="B1084" s="198"/>
      <c r="C1084" s="198"/>
      <c r="D1084" s="199"/>
    </row>
    <row r="1085" spans="1:4">
      <c r="A1085" s="201" t="s">
        <v>903</v>
      </c>
      <c r="B1085" s="198"/>
      <c r="C1085" s="198"/>
      <c r="D1085" s="199"/>
    </row>
    <row r="1086" spans="1:4">
      <c r="A1086" s="201" t="s">
        <v>904</v>
      </c>
      <c r="B1086" s="198"/>
      <c r="C1086" s="198"/>
      <c r="D1086" s="199"/>
    </row>
    <row r="1087" spans="1:4">
      <c r="A1087" s="201" t="s">
        <v>905</v>
      </c>
      <c r="B1087" s="198"/>
      <c r="C1087" s="198"/>
      <c r="D1087" s="199"/>
    </row>
    <row r="1088" spans="1:4">
      <c r="A1088" s="201" t="s">
        <v>906</v>
      </c>
      <c r="B1088" s="198"/>
      <c r="C1088" s="198"/>
      <c r="D1088" s="199"/>
    </row>
    <row r="1089" spans="1:4">
      <c r="A1089" s="201" t="s">
        <v>907</v>
      </c>
      <c r="B1089" s="198"/>
      <c r="C1089" s="198"/>
      <c r="D1089" s="199"/>
    </row>
    <row r="1090" spans="1:4">
      <c r="A1090" s="201" t="s">
        <v>908</v>
      </c>
      <c r="B1090" s="198"/>
      <c r="C1090" s="198"/>
      <c r="D1090" s="199"/>
    </row>
    <row r="1091" spans="1:4">
      <c r="A1091" s="201" t="s">
        <v>909</v>
      </c>
      <c r="B1091" s="198"/>
      <c r="C1091" s="198"/>
      <c r="D1091" s="199"/>
    </row>
    <row r="1092" spans="1:4">
      <c r="A1092" s="201" t="s">
        <v>910</v>
      </c>
      <c r="B1092" s="198"/>
      <c r="C1092" s="198"/>
      <c r="D1092" s="199"/>
    </row>
    <row r="1093" spans="1:4">
      <c r="A1093" s="201" t="s">
        <v>911</v>
      </c>
      <c r="B1093" s="198"/>
      <c r="C1093" s="198"/>
      <c r="D1093" s="199"/>
    </row>
    <row r="1094" spans="1:4">
      <c r="A1094" s="201" t="s">
        <v>912</v>
      </c>
      <c r="B1094" s="198"/>
      <c r="C1094" s="198"/>
      <c r="D1094" s="199"/>
    </row>
    <row r="1095" spans="1:4">
      <c r="A1095" s="201" t="s">
        <v>913</v>
      </c>
      <c r="B1095" s="198"/>
      <c r="C1095" s="198"/>
      <c r="D1095" s="199"/>
    </row>
    <row r="1096" spans="1:4">
      <c r="A1096" s="201" t="s">
        <v>914</v>
      </c>
      <c r="B1096" s="198"/>
      <c r="C1096" s="198"/>
      <c r="D1096" s="199"/>
    </row>
    <row r="1097" spans="1:4">
      <c r="A1097" s="201" t="s">
        <v>915</v>
      </c>
      <c r="B1097" s="198"/>
      <c r="C1097" s="198"/>
      <c r="D1097" s="199"/>
    </row>
    <row r="1098" spans="1:4">
      <c r="A1098" s="201" t="s">
        <v>916</v>
      </c>
      <c r="B1098" s="198"/>
      <c r="C1098" s="198"/>
      <c r="D1098" s="199"/>
    </row>
    <row r="1099" spans="1:4">
      <c r="A1099" s="201" t="s">
        <v>105</v>
      </c>
      <c r="B1099" s="198"/>
      <c r="C1099" s="198"/>
      <c r="D1099" s="199"/>
    </row>
    <row r="1100" spans="1:4">
      <c r="A1100" s="201" t="s">
        <v>917</v>
      </c>
      <c r="B1100" s="198"/>
      <c r="C1100" s="198"/>
      <c r="D1100" s="199"/>
    </row>
    <row r="1101" spans="1:4">
      <c r="A1101" s="200" t="s">
        <v>918</v>
      </c>
      <c r="B1101" s="198">
        <f>SUM(B1102:B1109)</f>
        <v>0</v>
      </c>
      <c r="C1101" s="198">
        <f>SUM(C1102:C1109)</f>
        <v>0</v>
      </c>
      <c r="D1101" s="199"/>
    </row>
    <row r="1102" spans="1:4">
      <c r="A1102" s="201" t="s">
        <v>96</v>
      </c>
      <c r="B1102" s="198"/>
      <c r="C1102" s="198"/>
      <c r="D1102" s="199"/>
    </row>
    <row r="1103" spans="1:4">
      <c r="A1103" s="201" t="s">
        <v>97</v>
      </c>
      <c r="B1103" s="198"/>
      <c r="C1103" s="198"/>
      <c r="D1103" s="199"/>
    </row>
    <row r="1104" spans="1:4">
      <c r="A1104" s="201" t="s">
        <v>98</v>
      </c>
      <c r="B1104" s="198"/>
      <c r="C1104" s="198"/>
      <c r="D1104" s="199"/>
    </row>
    <row r="1105" spans="1:4">
      <c r="A1105" s="201" t="s">
        <v>919</v>
      </c>
      <c r="B1105" s="198"/>
      <c r="C1105" s="198"/>
      <c r="D1105" s="199"/>
    </row>
    <row r="1106" spans="1:4">
      <c r="A1106" s="201" t="s">
        <v>920</v>
      </c>
      <c r="B1106" s="198"/>
      <c r="C1106" s="198"/>
      <c r="D1106" s="199"/>
    </row>
    <row r="1107" spans="1:4">
      <c r="A1107" s="201" t="s">
        <v>921</v>
      </c>
      <c r="B1107" s="198"/>
      <c r="C1107" s="198"/>
      <c r="D1107" s="199"/>
    </row>
    <row r="1108" spans="1:4">
      <c r="A1108" s="201" t="s">
        <v>105</v>
      </c>
      <c r="B1108" s="198"/>
      <c r="C1108" s="198"/>
      <c r="D1108" s="199"/>
    </row>
    <row r="1109" spans="1:4">
      <c r="A1109" s="201" t="s">
        <v>922</v>
      </c>
      <c r="B1109" s="198"/>
      <c r="C1109" s="198"/>
      <c r="D1109" s="199"/>
    </row>
    <row r="1110" spans="1:4">
      <c r="A1110" s="200" t="s">
        <v>923</v>
      </c>
      <c r="B1110" s="198">
        <f>SUM(B1111:B1122)</f>
        <v>66.16</v>
      </c>
      <c r="C1110" s="198">
        <f>SUM(C1111:C1122)</f>
        <v>19</v>
      </c>
      <c r="D1110" s="199">
        <f t="shared" ref="D1110:D1151" si="19">B1110/C1110*100</f>
        <v>348.210526315789</v>
      </c>
    </row>
    <row r="1111" spans="1:4">
      <c r="A1111" s="201" t="s">
        <v>96</v>
      </c>
      <c r="B1111" s="198"/>
      <c r="C1111" s="198"/>
      <c r="D1111" s="199"/>
    </row>
    <row r="1112" spans="1:4">
      <c r="A1112" s="201" t="s">
        <v>97</v>
      </c>
      <c r="B1112" s="198"/>
      <c r="C1112" s="198"/>
      <c r="D1112" s="199"/>
    </row>
    <row r="1113" spans="1:4">
      <c r="A1113" s="201" t="s">
        <v>98</v>
      </c>
      <c r="B1113" s="198"/>
      <c r="C1113" s="198"/>
      <c r="D1113" s="199"/>
    </row>
    <row r="1114" spans="1:4">
      <c r="A1114" s="201" t="s">
        <v>924</v>
      </c>
      <c r="B1114" s="198"/>
      <c r="C1114" s="198"/>
      <c r="D1114" s="199"/>
    </row>
    <row r="1115" spans="1:4">
      <c r="A1115" s="201" t="s">
        <v>925</v>
      </c>
      <c r="B1115" s="198"/>
      <c r="C1115" s="198"/>
      <c r="D1115" s="199"/>
    </row>
    <row r="1116" spans="1:4">
      <c r="A1116" s="201" t="s">
        <v>926</v>
      </c>
      <c r="B1116" s="198"/>
      <c r="C1116" s="198">
        <v>4</v>
      </c>
      <c r="D1116" s="199">
        <f t="shared" si="19"/>
        <v>0</v>
      </c>
    </row>
    <row r="1117" spans="1:4">
      <c r="A1117" s="201" t="s">
        <v>927</v>
      </c>
      <c r="B1117" s="198">
        <v>40</v>
      </c>
      <c r="C1117" s="198"/>
      <c r="D1117" s="199"/>
    </row>
    <row r="1118" spans="1:4">
      <c r="A1118" s="201" t="s">
        <v>928</v>
      </c>
      <c r="B1118" s="198"/>
      <c r="C1118" s="198"/>
      <c r="D1118" s="199"/>
    </row>
    <row r="1119" spans="1:4">
      <c r="A1119" s="201" t="s">
        <v>929</v>
      </c>
      <c r="B1119" s="198"/>
      <c r="C1119" s="198"/>
      <c r="D1119" s="199"/>
    </row>
    <row r="1120" spans="1:4">
      <c r="A1120" s="201" t="s">
        <v>930</v>
      </c>
      <c r="B1120" s="198"/>
      <c r="C1120" s="198"/>
      <c r="D1120" s="199"/>
    </row>
    <row r="1121" spans="1:4">
      <c r="A1121" s="201" t="s">
        <v>931</v>
      </c>
      <c r="B1121" s="198">
        <v>26.16</v>
      </c>
      <c r="C1121" s="198">
        <v>15</v>
      </c>
      <c r="D1121" s="199">
        <f t="shared" si="19"/>
        <v>174.4</v>
      </c>
    </row>
    <row r="1122" spans="1:4">
      <c r="A1122" s="201" t="s">
        <v>932</v>
      </c>
      <c r="B1122" s="198"/>
      <c r="C1122" s="198"/>
      <c r="D1122" s="199"/>
    </row>
    <row r="1123" spans="1:4">
      <c r="A1123" s="200" t="s">
        <v>933</v>
      </c>
      <c r="B1123" s="198">
        <f>SUM(B1124:B1137)</f>
        <v>87.12</v>
      </c>
      <c r="C1123" s="198">
        <f>SUM(C1124:C1137)</f>
        <v>75</v>
      </c>
      <c r="D1123" s="199">
        <f t="shared" si="19"/>
        <v>116.16</v>
      </c>
    </row>
    <row r="1124" spans="1:4">
      <c r="A1124" s="201" t="s">
        <v>96</v>
      </c>
      <c r="B1124" s="198"/>
      <c r="C1124" s="198"/>
      <c r="D1124" s="199"/>
    </row>
    <row r="1125" spans="1:4">
      <c r="A1125" s="201" t="s">
        <v>97</v>
      </c>
      <c r="B1125" s="198"/>
      <c r="C1125" s="198"/>
      <c r="D1125" s="199"/>
    </row>
    <row r="1126" spans="1:4">
      <c r="A1126" s="201" t="s">
        <v>98</v>
      </c>
      <c r="B1126" s="198"/>
      <c r="C1126" s="198"/>
      <c r="D1126" s="199"/>
    </row>
    <row r="1127" spans="1:4">
      <c r="A1127" s="201" t="s">
        <v>934</v>
      </c>
      <c r="B1127" s="198">
        <v>42.12</v>
      </c>
      <c r="C1127" s="198">
        <v>45</v>
      </c>
      <c r="D1127" s="199">
        <f t="shared" si="19"/>
        <v>93.6</v>
      </c>
    </row>
    <row r="1128" spans="1:4">
      <c r="A1128" s="201" t="s">
        <v>935</v>
      </c>
      <c r="B1128" s="198"/>
      <c r="C1128" s="198"/>
      <c r="D1128" s="199"/>
    </row>
    <row r="1129" spans="1:4">
      <c r="A1129" s="201" t="s">
        <v>936</v>
      </c>
      <c r="B1129" s="198"/>
      <c r="C1129" s="198"/>
      <c r="D1129" s="199"/>
    </row>
    <row r="1130" spans="1:4">
      <c r="A1130" s="201" t="s">
        <v>937</v>
      </c>
      <c r="B1130" s="198"/>
      <c r="C1130" s="198"/>
      <c r="D1130" s="199"/>
    </row>
    <row r="1131" spans="1:4">
      <c r="A1131" s="201" t="s">
        <v>938</v>
      </c>
      <c r="B1131" s="198">
        <v>35</v>
      </c>
      <c r="C1131" s="198"/>
      <c r="D1131" s="199"/>
    </row>
    <row r="1132" spans="1:4">
      <c r="A1132" s="201" t="s">
        <v>939</v>
      </c>
      <c r="B1132" s="198"/>
      <c r="C1132" s="198"/>
      <c r="D1132" s="199"/>
    </row>
    <row r="1133" spans="1:4">
      <c r="A1133" s="201" t="s">
        <v>940</v>
      </c>
      <c r="B1133" s="198">
        <v>10</v>
      </c>
      <c r="C1133" s="198"/>
      <c r="D1133" s="199"/>
    </row>
    <row r="1134" spans="1:4">
      <c r="A1134" s="201" t="s">
        <v>941</v>
      </c>
      <c r="B1134" s="198"/>
      <c r="C1134" s="198"/>
      <c r="D1134" s="199"/>
    </row>
    <row r="1135" spans="1:4">
      <c r="A1135" s="201" t="s">
        <v>942</v>
      </c>
      <c r="B1135" s="198"/>
      <c r="C1135" s="198"/>
      <c r="D1135" s="199"/>
    </row>
    <row r="1136" spans="1:4">
      <c r="A1136" s="201" t="s">
        <v>943</v>
      </c>
      <c r="B1136" s="198"/>
      <c r="C1136" s="198"/>
      <c r="D1136" s="199"/>
    </row>
    <row r="1137" spans="1:4">
      <c r="A1137" s="201" t="s">
        <v>944</v>
      </c>
      <c r="B1137" s="198"/>
      <c r="C1137" s="198">
        <v>30</v>
      </c>
      <c r="D1137" s="199">
        <f t="shared" si="19"/>
        <v>0</v>
      </c>
    </row>
    <row r="1138" spans="1:4">
      <c r="A1138" s="200" t="s">
        <v>945</v>
      </c>
      <c r="B1138" s="198">
        <f>SUM(B1139)</f>
        <v>0</v>
      </c>
      <c r="C1138" s="198">
        <f>SUM(C1139)</f>
        <v>0</v>
      </c>
      <c r="D1138" s="199"/>
    </row>
    <row r="1139" spans="1:4">
      <c r="A1139" s="201" t="s">
        <v>945</v>
      </c>
      <c r="B1139" s="198"/>
      <c r="C1139" s="198"/>
      <c r="D1139" s="199"/>
    </row>
    <row r="1140" spans="1:4">
      <c r="A1140" s="197" t="s">
        <v>946</v>
      </c>
      <c r="B1140" s="198">
        <f>+B1141+B1150+B1154</f>
        <v>1959.82</v>
      </c>
      <c r="C1140" s="198">
        <f>+C1141+C1150+C1154</f>
        <v>1797</v>
      </c>
      <c r="D1140" s="199">
        <f t="shared" si="19"/>
        <v>109.060656649972</v>
      </c>
    </row>
    <row r="1141" spans="1:4">
      <c r="A1141" s="200" t="s">
        <v>947</v>
      </c>
      <c r="B1141" s="198">
        <f>SUM(B1142:B1149)</f>
        <v>0</v>
      </c>
      <c r="C1141" s="198">
        <f>SUM(C1142:C1149)</f>
        <v>0</v>
      </c>
      <c r="D1141" s="199"/>
    </row>
    <row r="1142" spans="1:4">
      <c r="A1142" s="201" t="s">
        <v>948</v>
      </c>
      <c r="B1142" s="198"/>
      <c r="C1142" s="198"/>
      <c r="D1142" s="199"/>
    </row>
    <row r="1143" spans="1:4">
      <c r="A1143" s="201" t="s">
        <v>949</v>
      </c>
      <c r="B1143" s="198"/>
      <c r="C1143" s="198"/>
      <c r="D1143" s="199"/>
    </row>
    <row r="1144" spans="1:4">
      <c r="A1144" s="201" t="s">
        <v>950</v>
      </c>
      <c r="B1144" s="198"/>
      <c r="C1144" s="198"/>
      <c r="D1144" s="199"/>
    </row>
    <row r="1145" spans="1:4">
      <c r="A1145" s="201" t="s">
        <v>951</v>
      </c>
      <c r="B1145" s="198"/>
      <c r="C1145" s="198"/>
      <c r="D1145" s="199"/>
    </row>
    <row r="1146" spans="1:4">
      <c r="A1146" s="201" t="s">
        <v>952</v>
      </c>
      <c r="B1146" s="198"/>
      <c r="C1146" s="198"/>
      <c r="D1146" s="199"/>
    </row>
    <row r="1147" spans="1:4">
      <c r="A1147" s="201" t="s">
        <v>953</v>
      </c>
      <c r="B1147" s="198"/>
      <c r="C1147" s="198"/>
      <c r="D1147" s="199"/>
    </row>
    <row r="1148" spans="1:4">
      <c r="A1148" s="201" t="s">
        <v>954</v>
      </c>
      <c r="B1148" s="198"/>
      <c r="C1148" s="198"/>
      <c r="D1148" s="199"/>
    </row>
    <row r="1149" spans="1:4">
      <c r="A1149" s="201" t="s">
        <v>955</v>
      </c>
      <c r="B1149" s="198"/>
      <c r="C1149" s="198"/>
      <c r="D1149" s="199"/>
    </row>
    <row r="1150" spans="1:4">
      <c r="A1150" s="200" t="s">
        <v>956</v>
      </c>
      <c r="B1150" s="198">
        <f>SUM(B1151:B1153)</f>
        <v>1959.82</v>
      </c>
      <c r="C1150" s="198">
        <f>SUM(C1151:C1153)</f>
        <v>1797</v>
      </c>
      <c r="D1150" s="199">
        <f t="shared" si="19"/>
        <v>109.060656649972</v>
      </c>
    </row>
    <row r="1151" spans="1:4">
      <c r="A1151" s="201" t="s">
        <v>957</v>
      </c>
      <c r="B1151" s="198">
        <v>1959.82</v>
      </c>
      <c r="C1151" s="198">
        <v>1797</v>
      </c>
      <c r="D1151" s="199">
        <f t="shared" si="19"/>
        <v>109.060656649972</v>
      </c>
    </row>
    <row r="1152" spans="1:4">
      <c r="A1152" s="201" t="s">
        <v>958</v>
      </c>
      <c r="B1152" s="198"/>
      <c r="C1152" s="198"/>
      <c r="D1152" s="199"/>
    </row>
    <row r="1153" spans="1:4">
      <c r="A1153" s="201" t="s">
        <v>959</v>
      </c>
      <c r="B1153" s="198"/>
      <c r="C1153" s="198"/>
      <c r="D1153" s="199"/>
    </row>
    <row r="1154" spans="1:4">
      <c r="A1154" s="200" t="s">
        <v>960</v>
      </c>
      <c r="B1154" s="198">
        <f>SUM(B1155:B1156)</f>
        <v>0</v>
      </c>
      <c r="C1154" s="198">
        <f>SUM(C1155:C1156)</f>
        <v>0</v>
      </c>
      <c r="D1154" s="199"/>
    </row>
    <row r="1155" spans="1:4">
      <c r="A1155" s="201" t="s">
        <v>961</v>
      </c>
      <c r="B1155" s="198"/>
      <c r="C1155" s="198"/>
      <c r="D1155" s="199"/>
    </row>
    <row r="1156" spans="1:4">
      <c r="A1156" s="201" t="s">
        <v>962</v>
      </c>
      <c r="B1156" s="198"/>
      <c r="C1156" s="198"/>
      <c r="D1156" s="199"/>
    </row>
    <row r="1157" spans="1:4">
      <c r="A1157" s="197" t="s">
        <v>963</v>
      </c>
      <c r="B1157" s="198">
        <f>+B1158+B1173+B1187+B1193+B1199</f>
        <v>339.81</v>
      </c>
      <c r="C1157" s="198">
        <f>+C1158+C1173+C1187+C1193+C1199</f>
        <v>96</v>
      </c>
      <c r="D1157" s="199">
        <f t="shared" ref="D1157:D1220" si="20">B1157/C1157*100</f>
        <v>353.96875</v>
      </c>
    </row>
    <row r="1158" spans="1:4">
      <c r="A1158" s="200" t="s">
        <v>964</v>
      </c>
      <c r="B1158" s="198">
        <f>SUM(B1159:B1172)</f>
        <v>327.81</v>
      </c>
      <c r="C1158" s="198">
        <f>SUM(C1159:C1172)</f>
        <v>84</v>
      </c>
      <c r="D1158" s="199">
        <f t="shared" si="20"/>
        <v>390.25</v>
      </c>
    </row>
    <row r="1159" spans="1:4">
      <c r="A1159" s="201" t="s">
        <v>96</v>
      </c>
      <c r="B1159" s="198">
        <v>84.81</v>
      </c>
      <c r="C1159" s="198">
        <v>81</v>
      </c>
      <c r="D1159" s="199">
        <f t="shared" si="20"/>
        <v>104.703703703704</v>
      </c>
    </row>
    <row r="1160" spans="1:4">
      <c r="A1160" s="201" t="s">
        <v>97</v>
      </c>
      <c r="B1160" s="198"/>
      <c r="C1160" s="198"/>
      <c r="D1160" s="199"/>
    </row>
    <row r="1161" spans="1:4">
      <c r="A1161" s="201" t="s">
        <v>98</v>
      </c>
      <c r="B1161" s="198"/>
      <c r="C1161" s="198"/>
      <c r="D1161" s="199"/>
    </row>
    <row r="1162" spans="1:4">
      <c r="A1162" s="201" t="s">
        <v>965</v>
      </c>
      <c r="B1162" s="198"/>
      <c r="C1162" s="198"/>
      <c r="D1162" s="199"/>
    </row>
    <row r="1163" spans="1:4">
      <c r="A1163" s="201" t="s">
        <v>966</v>
      </c>
      <c r="B1163" s="198"/>
      <c r="C1163" s="198"/>
      <c r="D1163" s="199"/>
    </row>
    <row r="1164" spans="1:4">
      <c r="A1164" s="201" t="s">
        <v>967</v>
      </c>
      <c r="B1164" s="198">
        <v>3</v>
      </c>
      <c r="C1164" s="198">
        <v>3</v>
      </c>
      <c r="D1164" s="199">
        <f t="shared" si="20"/>
        <v>100</v>
      </c>
    </row>
    <row r="1165" spans="1:4">
      <c r="A1165" s="201" t="s">
        <v>968</v>
      </c>
      <c r="B1165" s="198"/>
      <c r="C1165" s="198"/>
      <c r="D1165" s="199"/>
    </row>
    <row r="1166" spans="1:4">
      <c r="A1166" s="201" t="s">
        <v>969</v>
      </c>
      <c r="B1166" s="198"/>
      <c r="C1166" s="198"/>
      <c r="D1166" s="199"/>
    </row>
    <row r="1167" spans="1:4">
      <c r="A1167" s="201" t="s">
        <v>970</v>
      </c>
      <c r="B1167" s="198"/>
      <c r="C1167" s="198"/>
      <c r="D1167" s="199"/>
    </row>
    <row r="1168" spans="1:4">
      <c r="A1168" s="201" t="s">
        <v>971</v>
      </c>
      <c r="B1168" s="198"/>
      <c r="C1168" s="198"/>
      <c r="D1168" s="199"/>
    </row>
    <row r="1169" spans="1:4">
      <c r="A1169" s="201" t="s">
        <v>972</v>
      </c>
      <c r="B1169" s="198">
        <v>240</v>
      </c>
      <c r="C1169" s="198"/>
      <c r="D1169" s="199"/>
    </row>
    <row r="1170" spans="1:4">
      <c r="A1170" s="201" t="s">
        <v>973</v>
      </c>
      <c r="B1170" s="198"/>
      <c r="C1170" s="198"/>
      <c r="D1170" s="199"/>
    </row>
    <row r="1171" spans="1:4">
      <c r="A1171" s="201" t="s">
        <v>105</v>
      </c>
      <c r="B1171" s="198"/>
      <c r="C1171" s="198"/>
      <c r="D1171" s="199"/>
    </row>
    <row r="1172" spans="1:4">
      <c r="A1172" s="201" t="s">
        <v>974</v>
      </c>
      <c r="B1172" s="198"/>
      <c r="C1172" s="198"/>
      <c r="D1172" s="199"/>
    </row>
    <row r="1173" spans="1:4">
      <c r="A1173" s="200" t="s">
        <v>975</v>
      </c>
      <c r="B1173" s="198">
        <f>SUM(B1174:B1186)</f>
        <v>0</v>
      </c>
      <c r="C1173" s="198">
        <f>SUM(C1174:C1186)</f>
        <v>0</v>
      </c>
      <c r="D1173" s="199"/>
    </row>
    <row r="1174" spans="1:4">
      <c r="A1174" s="201" t="s">
        <v>96</v>
      </c>
      <c r="B1174" s="198"/>
      <c r="C1174" s="198"/>
      <c r="D1174" s="199"/>
    </row>
    <row r="1175" spans="1:4">
      <c r="A1175" s="201" t="s">
        <v>97</v>
      </c>
      <c r="B1175" s="198"/>
      <c r="C1175" s="198"/>
      <c r="D1175" s="199"/>
    </row>
    <row r="1176" spans="1:4">
      <c r="A1176" s="201" t="s">
        <v>98</v>
      </c>
      <c r="B1176" s="198"/>
      <c r="C1176" s="198"/>
      <c r="D1176" s="199"/>
    </row>
    <row r="1177" spans="1:4">
      <c r="A1177" s="201" t="s">
        <v>976</v>
      </c>
      <c r="B1177" s="198"/>
      <c r="C1177" s="198"/>
      <c r="D1177" s="199"/>
    </row>
    <row r="1178" spans="1:4">
      <c r="A1178" s="201" t="s">
        <v>977</v>
      </c>
      <c r="B1178" s="198"/>
      <c r="C1178" s="198"/>
      <c r="D1178" s="199"/>
    </row>
    <row r="1179" spans="1:4">
      <c r="A1179" s="201" t="s">
        <v>978</v>
      </c>
      <c r="B1179" s="198"/>
      <c r="C1179" s="198"/>
      <c r="D1179" s="199"/>
    </row>
    <row r="1180" spans="1:4">
      <c r="A1180" s="201" t="s">
        <v>979</v>
      </c>
      <c r="B1180" s="198"/>
      <c r="C1180" s="198"/>
      <c r="D1180" s="199"/>
    </row>
    <row r="1181" spans="1:4">
      <c r="A1181" s="201" t="s">
        <v>980</v>
      </c>
      <c r="B1181" s="198"/>
      <c r="C1181" s="198"/>
      <c r="D1181" s="199"/>
    </row>
    <row r="1182" spans="1:4">
      <c r="A1182" s="201" t="s">
        <v>981</v>
      </c>
      <c r="B1182" s="198"/>
      <c r="C1182" s="198"/>
      <c r="D1182" s="199"/>
    </row>
    <row r="1183" spans="1:4">
      <c r="A1183" s="201" t="s">
        <v>982</v>
      </c>
      <c r="B1183" s="198"/>
      <c r="C1183" s="198"/>
      <c r="D1183" s="199"/>
    </row>
    <row r="1184" spans="1:4">
      <c r="A1184" s="201" t="s">
        <v>983</v>
      </c>
      <c r="B1184" s="198"/>
      <c r="C1184" s="198"/>
      <c r="D1184" s="199"/>
    </row>
    <row r="1185" spans="1:4">
      <c r="A1185" s="201" t="s">
        <v>105</v>
      </c>
      <c r="B1185" s="198"/>
      <c r="C1185" s="198"/>
      <c r="D1185" s="199"/>
    </row>
    <row r="1186" spans="1:4">
      <c r="A1186" s="201" t="s">
        <v>984</v>
      </c>
      <c r="B1186" s="198"/>
      <c r="C1186" s="198"/>
      <c r="D1186" s="199"/>
    </row>
    <row r="1187" spans="1:4">
      <c r="A1187" s="200" t="s">
        <v>985</v>
      </c>
      <c r="B1187" s="198">
        <f>SUM(B1188:B1192)</f>
        <v>0</v>
      </c>
      <c r="C1187" s="198">
        <f>SUM(C1188:C1192)</f>
        <v>0</v>
      </c>
      <c r="D1187" s="199"/>
    </row>
    <row r="1188" spans="1:4">
      <c r="A1188" s="201" t="s">
        <v>986</v>
      </c>
      <c r="B1188" s="198"/>
      <c r="C1188" s="198"/>
      <c r="D1188" s="199"/>
    </row>
    <row r="1189" spans="1:4">
      <c r="A1189" s="201" t="s">
        <v>987</v>
      </c>
      <c r="B1189" s="198"/>
      <c r="C1189" s="198"/>
      <c r="D1189" s="199"/>
    </row>
    <row r="1190" spans="1:4">
      <c r="A1190" s="201" t="s">
        <v>988</v>
      </c>
      <c r="B1190" s="198"/>
      <c r="C1190" s="198"/>
      <c r="D1190" s="199"/>
    </row>
    <row r="1191" spans="1:4">
      <c r="A1191" s="201" t="s">
        <v>989</v>
      </c>
      <c r="B1191" s="198"/>
      <c r="C1191" s="198"/>
      <c r="D1191" s="199"/>
    </row>
    <row r="1192" spans="1:4">
      <c r="A1192" s="201" t="s">
        <v>990</v>
      </c>
      <c r="B1192" s="198"/>
      <c r="C1192" s="198"/>
      <c r="D1192" s="199"/>
    </row>
    <row r="1193" spans="1:4">
      <c r="A1193" s="200" t="s">
        <v>991</v>
      </c>
      <c r="B1193" s="198">
        <f>SUM(B1194:B1198)</f>
        <v>0</v>
      </c>
      <c r="C1193" s="198">
        <f>SUM(C1194:C1198)</f>
        <v>0</v>
      </c>
      <c r="D1193" s="199"/>
    </row>
    <row r="1194" spans="1:4">
      <c r="A1194" s="201" t="s">
        <v>992</v>
      </c>
      <c r="B1194" s="198"/>
      <c r="C1194" s="198"/>
      <c r="D1194" s="199"/>
    </row>
    <row r="1195" spans="1:4">
      <c r="A1195" s="201" t="s">
        <v>993</v>
      </c>
      <c r="B1195" s="198"/>
      <c r="C1195" s="198"/>
      <c r="D1195" s="199"/>
    </row>
    <row r="1196" spans="1:4">
      <c r="A1196" s="201" t="s">
        <v>994</v>
      </c>
      <c r="B1196" s="198"/>
      <c r="C1196" s="198"/>
      <c r="D1196" s="199"/>
    </row>
    <row r="1197" spans="1:4">
      <c r="A1197" s="201" t="s">
        <v>995</v>
      </c>
      <c r="B1197" s="198"/>
      <c r="C1197" s="198"/>
      <c r="D1197" s="199"/>
    </row>
    <row r="1198" spans="1:4">
      <c r="A1198" s="201" t="s">
        <v>996</v>
      </c>
      <c r="B1198" s="198"/>
      <c r="C1198" s="198"/>
      <c r="D1198" s="199"/>
    </row>
    <row r="1199" spans="1:4">
      <c r="A1199" s="200" t="s">
        <v>997</v>
      </c>
      <c r="B1199" s="198">
        <f>SUM(B1200:B1210)</f>
        <v>12</v>
      </c>
      <c r="C1199" s="198">
        <f>SUM(C1200:C1210)</f>
        <v>12</v>
      </c>
      <c r="D1199" s="199">
        <f t="shared" si="20"/>
        <v>100</v>
      </c>
    </row>
    <row r="1200" spans="1:4">
      <c r="A1200" s="201" t="s">
        <v>998</v>
      </c>
      <c r="B1200" s="198"/>
      <c r="C1200" s="198"/>
      <c r="D1200" s="199"/>
    </row>
    <row r="1201" spans="1:4">
      <c r="A1201" s="201" t="s">
        <v>999</v>
      </c>
      <c r="B1201" s="198"/>
      <c r="C1201" s="198"/>
      <c r="D1201" s="199"/>
    </row>
    <row r="1202" spans="1:4">
      <c r="A1202" s="201" t="s">
        <v>1000</v>
      </c>
      <c r="B1202" s="198"/>
      <c r="C1202" s="198"/>
      <c r="D1202" s="199"/>
    </row>
    <row r="1203" spans="1:4">
      <c r="A1203" s="201" t="s">
        <v>1001</v>
      </c>
      <c r="B1203" s="198">
        <v>6</v>
      </c>
      <c r="C1203" s="198">
        <v>6</v>
      </c>
      <c r="D1203" s="199">
        <f t="shared" si="20"/>
        <v>100</v>
      </c>
    </row>
    <row r="1204" spans="1:4">
      <c r="A1204" s="201" t="s">
        <v>1002</v>
      </c>
      <c r="B1204" s="198"/>
      <c r="C1204" s="198"/>
      <c r="D1204" s="199"/>
    </row>
    <row r="1205" spans="1:4">
      <c r="A1205" s="201" t="s">
        <v>1003</v>
      </c>
      <c r="B1205" s="198"/>
      <c r="C1205" s="198"/>
      <c r="D1205" s="199"/>
    </row>
    <row r="1206" spans="1:4">
      <c r="A1206" s="201" t="s">
        <v>1004</v>
      </c>
      <c r="B1206" s="198"/>
      <c r="C1206" s="198"/>
      <c r="D1206" s="199"/>
    </row>
    <row r="1207" spans="1:4">
      <c r="A1207" s="201" t="s">
        <v>1005</v>
      </c>
      <c r="B1207" s="198"/>
      <c r="C1207" s="198"/>
      <c r="D1207" s="199"/>
    </row>
    <row r="1208" spans="1:4">
      <c r="A1208" s="201" t="s">
        <v>1006</v>
      </c>
      <c r="B1208" s="198"/>
      <c r="C1208" s="198"/>
      <c r="D1208" s="199"/>
    </row>
    <row r="1209" spans="1:4">
      <c r="A1209" s="201" t="s">
        <v>1007</v>
      </c>
      <c r="B1209" s="198"/>
      <c r="C1209" s="198"/>
      <c r="D1209" s="199"/>
    </row>
    <row r="1210" spans="1:4">
      <c r="A1210" s="201" t="s">
        <v>1008</v>
      </c>
      <c r="B1210" s="198">
        <v>6</v>
      </c>
      <c r="C1210" s="198">
        <v>6</v>
      </c>
      <c r="D1210" s="199">
        <f t="shared" si="20"/>
        <v>100</v>
      </c>
    </row>
    <row r="1211" spans="1:4">
      <c r="A1211" s="197" t="s">
        <v>1009</v>
      </c>
      <c r="B1211" s="198">
        <v>500</v>
      </c>
      <c r="C1211" s="198">
        <v>1500</v>
      </c>
      <c r="D1211" s="199">
        <f t="shared" si="20"/>
        <v>33.3333333333333</v>
      </c>
    </row>
    <row r="1212" spans="1:4">
      <c r="A1212" s="197" t="s">
        <v>1010</v>
      </c>
      <c r="B1212" s="198">
        <f>+B1213+B1214</f>
        <v>9403.5</v>
      </c>
      <c r="C1212" s="198">
        <f>+C1213+C1214</f>
        <v>9194</v>
      </c>
      <c r="D1212" s="199">
        <f t="shared" si="20"/>
        <v>102.278659995649</v>
      </c>
    </row>
    <row r="1213" spans="1:4">
      <c r="A1213" s="200" t="s">
        <v>1011</v>
      </c>
      <c r="B1213" s="198">
        <v>9027.5</v>
      </c>
      <c r="C1213" s="198">
        <v>8950</v>
      </c>
      <c r="D1213" s="199">
        <f t="shared" si="20"/>
        <v>100.865921787709</v>
      </c>
    </row>
    <row r="1214" spans="1:4">
      <c r="A1214" s="200" t="s">
        <v>1012</v>
      </c>
      <c r="B1214" s="198">
        <f>+B1215</f>
        <v>376</v>
      </c>
      <c r="C1214" s="198">
        <f>+C1215</f>
        <v>244</v>
      </c>
      <c r="D1214" s="199">
        <f t="shared" si="20"/>
        <v>154.098360655738</v>
      </c>
    </row>
    <row r="1215" spans="1:4">
      <c r="A1215" s="201" t="s">
        <v>1012</v>
      </c>
      <c r="B1215" s="198">
        <v>376</v>
      </c>
      <c r="C1215" s="198">
        <v>244</v>
      </c>
      <c r="D1215" s="199">
        <f t="shared" si="20"/>
        <v>154.098360655738</v>
      </c>
    </row>
    <row r="1216" spans="1:4">
      <c r="A1216" s="202" t="s">
        <v>1013</v>
      </c>
      <c r="B1216" s="198">
        <f>+B1217</f>
        <v>0</v>
      </c>
      <c r="C1216" s="198">
        <f>+C1217</f>
        <v>227</v>
      </c>
      <c r="D1216" s="199">
        <f t="shared" si="20"/>
        <v>0</v>
      </c>
    </row>
    <row r="1217" spans="1:4">
      <c r="A1217" s="200" t="s">
        <v>1014</v>
      </c>
      <c r="B1217" s="198">
        <f>SUM(B1218:B1221)</f>
        <v>0</v>
      </c>
      <c r="C1217" s="198">
        <f>SUM(C1218:C1221)</f>
        <v>227</v>
      </c>
      <c r="D1217" s="199">
        <f t="shared" si="20"/>
        <v>0</v>
      </c>
    </row>
    <row r="1218" spans="1:4">
      <c r="A1218" s="201" t="s">
        <v>1015</v>
      </c>
      <c r="B1218" s="198"/>
      <c r="C1218" s="198"/>
      <c r="D1218" s="199"/>
    </row>
    <row r="1219" spans="1:4">
      <c r="A1219" s="201" t="s">
        <v>1016</v>
      </c>
      <c r="B1219" s="198"/>
      <c r="C1219" s="198"/>
      <c r="D1219" s="199"/>
    </row>
    <row r="1220" spans="1:4">
      <c r="A1220" s="201" t="s">
        <v>1017</v>
      </c>
      <c r="B1220" s="198"/>
      <c r="C1220" s="198">
        <v>200</v>
      </c>
      <c r="D1220" s="199">
        <f t="shared" si="20"/>
        <v>0</v>
      </c>
    </row>
    <row r="1221" spans="1:4">
      <c r="A1221" s="201" t="s">
        <v>1018</v>
      </c>
      <c r="B1221" s="198"/>
      <c r="C1221" s="198">
        <v>27</v>
      </c>
      <c r="D1221" s="199">
        <f t="shared" ref="D1221:D1262" si="21">B1221/C1221*100</f>
        <v>0</v>
      </c>
    </row>
    <row r="1222" spans="1:4">
      <c r="A1222" s="203" t="s">
        <v>72</v>
      </c>
      <c r="B1222" s="198">
        <f>+B1223</f>
        <v>5403</v>
      </c>
      <c r="C1222" s="198">
        <f>+C1223</f>
        <v>2406</v>
      </c>
      <c r="D1222" s="199">
        <f t="shared" si="21"/>
        <v>224.563591022444</v>
      </c>
    </row>
    <row r="1223" spans="1:4">
      <c r="A1223" s="200" t="s">
        <v>1019</v>
      </c>
      <c r="B1223" s="198">
        <f>SUM(B1224:B1227)</f>
        <v>5403</v>
      </c>
      <c r="C1223" s="198">
        <f>SUM(C1224:C1227)</f>
        <v>2406</v>
      </c>
      <c r="D1223" s="199">
        <f t="shared" si="21"/>
        <v>224.563591022444</v>
      </c>
    </row>
    <row r="1224" spans="1:4">
      <c r="A1224" s="201" t="s">
        <v>1020</v>
      </c>
      <c r="B1224" s="198">
        <v>5403</v>
      </c>
      <c r="C1224" s="198">
        <v>2400</v>
      </c>
      <c r="D1224" s="199">
        <f t="shared" si="21"/>
        <v>225.125</v>
      </c>
    </row>
    <row r="1225" spans="1:4">
      <c r="A1225" s="201" t="s">
        <v>1021</v>
      </c>
      <c r="B1225" s="198"/>
      <c r="C1225" s="198"/>
      <c r="D1225" s="199"/>
    </row>
    <row r="1226" spans="1:4">
      <c r="A1226" s="201" t="s">
        <v>1022</v>
      </c>
      <c r="B1226" s="198"/>
      <c r="C1226" s="198"/>
      <c r="D1226" s="199"/>
    </row>
    <row r="1227" spans="1:4">
      <c r="A1227" s="201" t="s">
        <v>1023</v>
      </c>
      <c r="B1227" s="198"/>
      <c r="C1227" s="198">
        <v>6</v>
      </c>
      <c r="D1227" s="199">
        <f t="shared" si="21"/>
        <v>0</v>
      </c>
    </row>
    <row r="1228" spans="1:4">
      <c r="A1228" s="203" t="s">
        <v>73</v>
      </c>
      <c r="B1228" s="198">
        <f>+B1229</f>
        <v>70</v>
      </c>
      <c r="C1228" s="198">
        <f>+C1229</f>
        <v>0</v>
      </c>
      <c r="D1228" s="199"/>
    </row>
    <row r="1229" spans="1:4">
      <c r="A1229" s="200" t="s">
        <v>1024</v>
      </c>
      <c r="B1229" s="198">
        <v>70</v>
      </c>
      <c r="C1229" s="198"/>
      <c r="D1229" s="199"/>
    </row>
    <row r="1230" spans="1:4">
      <c r="A1230" s="203"/>
      <c r="B1230" s="198">
        <f>SUM(B1231:B1232)</f>
        <v>0</v>
      </c>
      <c r="C1230" s="204"/>
      <c r="D1230" s="199"/>
    </row>
    <row r="1231" spans="1:4">
      <c r="A1231" s="205"/>
      <c r="B1231" s="198"/>
      <c r="C1231" s="206"/>
      <c r="D1231" s="199"/>
    </row>
    <row r="1232" spans="1:4">
      <c r="A1232" s="205"/>
      <c r="B1232" s="198"/>
      <c r="C1232" s="206"/>
      <c r="D1232" s="199"/>
    </row>
    <row r="1233" spans="1:4">
      <c r="A1233" s="205"/>
      <c r="B1233" s="198">
        <f>SUM(B1234)</f>
        <v>0</v>
      </c>
      <c r="C1233" s="206"/>
      <c r="D1233" s="199"/>
    </row>
    <row r="1234" spans="1:4">
      <c r="A1234" s="205"/>
      <c r="B1234" s="198">
        <f>SUM(B1235:B1238)</f>
        <v>0</v>
      </c>
      <c r="C1234" s="206"/>
      <c r="D1234" s="199"/>
    </row>
    <row r="1235" spans="1:4">
      <c r="A1235" s="205"/>
      <c r="B1235" s="198"/>
      <c r="C1235" s="206"/>
      <c r="D1235" s="199"/>
    </row>
    <row r="1236" spans="1:4">
      <c r="A1236" s="205"/>
      <c r="B1236" s="198"/>
      <c r="C1236" s="206"/>
      <c r="D1236" s="199"/>
    </row>
    <row r="1237" spans="1:4">
      <c r="A1237" s="205"/>
      <c r="B1237" s="198"/>
      <c r="C1237" s="206"/>
      <c r="D1237" s="199"/>
    </row>
    <row r="1238" spans="1:4">
      <c r="A1238" s="205"/>
      <c r="B1238" s="198"/>
      <c r="C1238" s="206"/>
      <c r="D1238" s="199"/>
    </row>
    <row r="1239" spans="1:4">
      <c r="A1239" s="205"/>
      <c r="B1239" s="198">
        <f>SUM(B1240)</f>
        <v>0</v>
      </c>
      <c r="C1239" s="204"/>
      <c r="D1239" s="199"/>
    </row>
    <row r="1240" spans="1:4">
      <c r="A1240" s="205"/>
      <c r="B1240" s="198">
        <f>SUM(B1241:B1242)</f>
        <v>0</v>
      </c>
      <c r="C1240" s="206"/>
      <c r="D1240" s="199"/>
    </row>
    <row r="1241" spans="1:4">
      <c r="A1241" s="205"/>
      <c r="B1241" s="198"/>
      <c r="C1241" s="206"/>
      <c r="D1241" s="199"/>
    </row>
    <row r="1242" spans="1:4">
      <c r="A1242" s="205"/>
      <c r="B1242" s="198"/>
      <c r="C1242" s="206"/>
      <c r="D1242" s="199"/>
    </row>
    <row r="1243" spans="1:4">
      <c r="A1243" s="205"/>
      <c r="B1243" s="198"/>
      <c r="C1243" s="204"/>
      <c r="D1243" s="199"/>
    </row>
    <row r="1244" spans="1:4">
      <c r="A1244" s="205"/>
      <c r="B1244" s="198"/>
      <c r="C1244" s="206"/>
      <c r="D1244" s="199"/>
    </row>
    <row r="1245" spans="1:4">
      <c r="A1245" s="205"/>
      <c r="B1245" s="198"/>
      <c r="C1245" s="206"/>
      <c r="D1245" s="199"/>
    </row>
    <row r="1246" ht="16.5" spans="1:4">
      <c r="A1246" s="207" t="s">
        <v>1025</v>
      </c>
      <c r="B1246" s="208">
        <f>+B5+B258+B259+B273+B328+B384+B433+B554+B626+B705++B729+B861+B927++B1003+B1030+B1059+B1140++B1157+B1211+B1212+B1216+B1222+B1228+B260</f>
        <v>144709.34</v>
      </c>
      <c r="C1246" s="208">
        <f>+C5+C258+C259+C273+C328+C384+C433+C554+C626+C705++C729+C861+C927++C1003+C1030+C1059+C1140++C1157+C1211+C1212+C1216+C1222+C1228+C260</f>
        <v>128791</v>
      </c>
      <c r="D1246" s="199">
        <f t="shared" si="21"/>
        <v>112.359823279577</v>
      </c>
    </row>
    <row r="1247" spans="1:4">
      <c r="A1247" s="209" t="s">
        <v>75</v>
      </c>
      <c r="B1247" s="210"/>
      <c r="C1247" s="118"/>
      <c r="D1247" s="199"/>
    </row>
    <row r="1248" spans="1:4">
      <c r="A1248" s="209" t="s">
        <v>76</v>
      </c>
      <c r="B1248" s="210">
        <f>+B1249</f>
        <v>12184</v>
      </c>
      <c r="C1248" s="210">
        <f>+C1249</f>
        <v>10258</v>
      </c>
      <c r="D1248" s="199">
        <f t="shared" si="21"/>
        <v>118.775589783584</v>
      </c>
    </row>
    <row r="1249" spans="1:4">
      <c r="A1249" s="211" t="s">
        <v>77</v>
      </c>
      <c r="B1249" s="210">
        <f>SUM(B1250:B1252)</f>
        <v>12184</v>
      </c>
      <c r="C1249" s="210">
        <f>SUM(C1250:C1252)</f>
        <v>10258</v>
      </c>
      <c r="D1249" s="199">
        <f t="shared" si="21"/>
        <v>118.775589783584</v>
      </c>
    </row>
    <row r="1250" spans="1:4">
      <c r="A1250" s="211" t="s">
        <v>78</v>
      </c>
      <c r="B1250" s="210"/>
      <c r="C1250" s="118"/>
      <c r="D1250" s="199"/>
    </row>
    <row r="1251" spans="1:4">
      <c r="A1251" s="212" t="s">
        <v>79</v>
      </c>
      <c r="B1251" s="210">
        <v>12184</v>
      </c>
      <c r="C1251" s="213">
        <v>10258</v>
      </c>
      <c r="D1251" s="199">
        <f t="shared" si="21"/>
        <v>118.775589783584</v>
      </c>
    </row>
    <row r="1252" spans="1:4">
      <c r="A1252" s="212" t="s">
        <v>80</v>
      </c>
      <c r="B1252" s="210"/>
      <c r="C1252" s="118"/>
      <c r="D1252" s="199"/>
    </row>
    <row r="1253" spans="1:4">
      <c r="A1253" s="211" t="s">
        <v>81</v>
      </c>
      <c r="B1253" s="210"/>
      <c r="C1253" s="118"/>
      <c r="D1253" s="199"/>
    </row>
    <row r="1254" spans="1:4">
      <c r="A1254" s="214" t="s">
        <v>82</v>
      </c>
      <c r="B1254" s="210"/>
      <c r="C1254" s="118"/>
      <c r="D1254" s="199"/>
    </row>
    <row r="1255" spans="1:4">
      <c r="A1255" s="212" t="s">
        <v>83</v>
      </c>
      <c r="B1255" s="210"/>
      <c r="C1255" s="118"/>
      <c r="D1255" s="199"/>
    </row>
    <row r="1256" spans="1:4">
      <c r="A1256" s="211" t="s">
        <v>84</v>
      </c>
      <c r="B1256" s="210"/>
      <c r="C1256" s="118"/>
      <c r="D1256" s="199"/>
    </row>
    <row r="1257" spans="1:4">
      <c r="A1257" s="215" t="s">
        <v>85</v>
      </c>
      <c r="B1257" s="210"/>
      <c r="C1257" s="118"/>
      <c r="D1257" s="199"/>
    </row>
    <row r="1258" spans="1:4">
      <c r="A1258" s="215" t="s">
        <v>86</v>
      </c>
      <c r="B1258" s="210"/>
      <c r="C1258" s="118"/>
      <c r="D1258" s="199"/>
    </row>
    <row r="1259" spans="1:4">
      <c r="A1259" s="215" t="s">
        <v>87</v>
      </c>
      <c r="B1259" s="210"/>
      <c r="C1259" s="118"/>
      <c r="D1259" s="199"/>
    </row>
    <row r="1260" spans="1:4">
      <c r="A1260" s="215" t="s">
        <v>88</v>
      </c>
      <c r="B1260" s="210"/>
      <c r="C1260" s="118"/>
      <c r="D1260" s="199"/>
    </row>
    <row r="1261" spans="1:4">
      <c r="A1261" s="216" t="s">
        <v>89</v>
      </c>
      <c r="B1261" s="210"/>
      <c r="C1261" s="118"/>
      <c r="D1261" s="199"/>
    </row>
    <row r="1262" spans="1:4">
      <c r="A1262" s="217" t="s">
        <v>90</v>
      </c>
      <c r="B1262" s="210">
        <f>+B1246+B1248</f>
        <v>156893.34</v>
      </c>
      <c r="C1262" s="210">
        <f>+C1246+C1248</f>
        <v>139049</v>
      </c>
      <c r="D1262" s="199">
        <f t="shared" si="21"/>
        <v>112.833130766852</v>
      </c>
    </row>
  </sheetData>
  <mergeCells count="1">
    <mergeCell ref="A2:D2"/>
  </mergeCells>
  <pageMargins left="0.707638888888889" right="0.707638888888889" top="0.747916666666667" bottom="0.747916666666667" header="0.313888888888889" footer="0.313888888888889"/>
  <pageSetup paperSize="9" scale="97" fitToHeight="0" orientation="portrait"/>
  <headerFooter>
    <oddFooter>&amp;C附表1-4</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3"/>
  <sheetViews>
    <sheetView topLeftCell="A2" workbookViewId="0">
      <selection activeCell="C10" sqref="C10"/>
    </sheetView>
  </sheetViews>
  <sheetFormatPr defaultColWidth="9" defaultRowHeight="12.75"/>
  <cols>
    <col min="1" max="1" width="37.625" style="180" customWidth="1"/>
    <col min="2" max="4" width="11.125" style="180" customWidth="1"/>
    <col min="5" max="246" width="9" style="180"/>
    <col min="247" max="247" width="20.125" style="180" customWidth="1"/>
    <col min="248" max="248" width="9.625" style="180" customWidth="1"/>
    <col min="249" max="249" width="8.625" style="180" customWidth="1"/>
    <col min="250" max="250" width="8.875" style="180" customWidth="1"/>
    <col min="251" max="253" width="7.625" style="180" customWidth="1"/>
    <col min="254" max="254" width="8.125" style="180" customWidth="1"/>
    <col min="255" max="255" width="7.625" style="180" customWidth="1"/>
    <col min="256" max="256" width="9" style="180" customWidth="1"/>
    <col min="257" max="502" width="9" style="180"/>
    <col min="503" max="503" width="20.125" style="180" customWidth="1"/>
    <col min="504" max="504" width="9.625" style="180" customWidth="1"/>
    <col min="505" max="505" width="8.625" style="180" customWidth="1"/>
    <col min="506" max="506" width="8.875" style="180" customWidth="1"/>
    <col min="507" max="509" width="7.625" style="180" customWidth="1"/>
    <col min="510" max="510" width="8.125" style="180" customWidth="1"/>
    <col min="511" max="511" width="7.625" style="180" customWidth="1"/>
    <col min="512" max="512" width="9" style="180" customWidth="1"/>
    <col min="513" max="758" width="9" style="180"/>
    <col min="759" max="759" width="20.125" style="180" customWidth="1"/>
    <col min="760" max="760" width="9.625" style="180" customWidth="1"/>
    <col min="761" max="761" width="8.625" style="180" customWidth="1"/>
    <col min="762" max="762" width="8.875" style="180" customWidth="1"/>
    <col min="763" max="765" width="7.625" style="180" customWidth="1"/>
    <col min="766" max="766" width="8.125" style="180" customWidth="1"/>
    <col min="767" max="767" width="7.625" style="180" customWidth="1"/>
    <col min="768" max="768" width="9" style="180" customWidth="1"/>
    <col min="769" max="1014" width="9" style="180"/>
    <col min="1015" max="1015" width="20.125" style="180" customWidth="1"/>
    <col min="1016" max="1016" width="9.625" style="180" customWidth="1"/>
    <col min="1017" max="1017" width="8.625" style="180" customWidth="1"/>
    <col min="1018" max="1018" width="8.875" style="180" customWidth="1"/>
    <col min="1019" max="1021" width="7.625" style="180" customWidth="1"/>
    <col min="1022" max="1022" width="8.125" style="180" customWidth="1"/>
    <col min="1023" max="1023" width="7.625" style="180" customWidth="1"/>
    <col min="1024" max="1024" width="9" style="180" customWidth="1"/>
    <col min="1025" max="1270" width="9" style="180"/>
    <col min="1271" max="1271" width="20.125" style="180" customWidth="1"/>
    <col min="1272" max="1272" width="9.625" style="180" customWidth="1"/>
    <col min="1273" max="1273" width="8.625" style="180" customWidth="1"/>
    <col min="1274" max="1274" width="8.875" style="180" customWidth="1"/>
    <col min="1275" max="1277" width="7.625" style="180" customWidth="1"/>
    <col min="1278" max="1278" width="8.125" style="180" customWidth="1"/>
    <col min="1279" max="1279" width="7.625" style="180" customWidth="1"/>
    <col min="1280" max="1280" width="9" style="180" customWidth="1"/>
    <col min="1281" max="1526" width="9" style="180"/>
    <col min="1527" max="1527" width="20.125" style="180" customWidth="1"/>
    <col min="1528" max="1528" width="9.625" style="180" customWidth="1"/>
    <col min="1529" max="1529" width="8.625" style="180" customWidth="1"/>
    <col min="1530" max="1530" width="8.875" style="180" customWidth="1"/>
    <col min="1531" max="1533" width="7.625" style="180" customWidth="1"/>
    <col min="1534" max="1534" width="8.125" style="180" customWidth="1"/>
    <col min="1535" max="1535" width="7.625" style="180" customWidth="1"/>
    <col min="1536" max="1536" width="9" style="180" customWidth="1"/>
    <col min="1537" max="1782" width="9" style="180"/>
    <col min="1783" max="1783" width="20.125" style="180" customWidth="1"/>
    <col min="1784" max="1784" width="9.625" style="180" customWidth="1"/>
    <col min="1785" max="1785" width="8.625" style="180" customWidth="1"/>
    <col min="1786" max="1786" width="8.875" style="180" customWidth="1"/>
    <col min="1787" max="1789" width="7.625" style="180" customWidth="1"/>
    <col min="1790" max="1790" width="8.125" style="180" customWidth="1"/>
    <col min="1791" max="1791" width="7.625" style="180" customWidth="1"/>
    <col min="1792" max="1792" width="9" style="180" customWidth="1"/>
    <col min="1793" max="2038" width="9" style="180"/>
    <col min="2039" max="2039" width="20.125" style="180" customWidth="1"/>
    <col min="2040" max="2040" width="9.625" style="180" customWidth="1"/>
    <col min="2041" max="2041" width="8.625" style="180" customWidth="1"/>
    <col min="2042" max="2042" width="8.875" style="180" customWidth="1"/>
    <col min="2043" max="2045" width="7.625" style="180" customWidth="1"/>
    <col min="2046" max="2046" width="8.125" style="180" customWidth="1"/>
    <col min="2047" max="2047" width="7.625" style="180" customWidth="1"/>
    <col min="2048" max="2048" width="9" style="180" customWidth="1"/>
    <col min="2049" max="2294" width="9" style="180"/>
    <col min="2295" max="2295" width="20.125" style="180" customWidth="1"/>
    <col min="2296" max="2296" width="9.625" style="180" customWidth="1"/>
    <col min="2297" max="2297" width="8.625" style="180" customWidth="1"/>
    <col min="2298" max="2298" width="8.875" style="180" customWidth="1"/>
    <col min="2299" max="2301" width="7.625" style="180" customWidth="1"/>
    <col min="2302" max="2302" width="8.125" style="180" customWidth="1"/>
    <col min="2303" max="2303" width="7.625" style="180" customWidth="1"/>
    <col min="2304" max="2304" width="9" style="180" customWidth="1"/>
    <col min="2305" max="2550" width="9" style="180"/>
    <col min="2551" max="2551" width="20.125" style="180" customWidth="1"/>
    <col min="2552" max="2552" width="9.625" style="180" customWidth="1"/>
    <col min="2553" max="2553" width="8.625" style="180" customWidth="1"/>
    <col min="2554" max="2554" width="8.875" style="180" customWidth="1"/>
    <col min="2555" max="2557" width="7.625" style="180" customWidth="1"/>
    <col min="2558" max="2558" width="8.125" style="180" customWidth="1"/>
    <col min="2559" max="2559" width="7.625" style="180" customWidth="1"/>
    <col min="2560" max="2560" width="9" style="180" customWidth="1"/>
    <col min="2561" max="2806" width="9" style="180"/>
    <col min="2807" max="2807" width="20.125" style="180" customWidth="1"/>
    <col min="2808" max="2808" width="9.625" style="180" customWidth="1"/>
    <col min="2809" max="2809" width="8.625" style="180" customWidth="1"/>
    <col min="2810" max="2810" width="8.875" style="180" customWidth="1"/>
    <col min="2811" max="2813" width="7.625" style="180" customWidth="1"/>
    <col min="2814" max="2814" width="8.125" style="180" customWidth="1"/>
    <col min="2815" max="2815" width="7.625" style="180" customWidth="1"/>
    <col min="2816" max="2816" width="9" style="180" customWidth="1"/>
    <col min="2817" max="3062" width="9" style="180"/>
    <col min="3063" max="3063" width="20.125" style="180" customWidth="1"/>
    <col min="3064" max="3064" width="9.625" style="180" customWidth="1"/>
    <col min="3065" max="3065" width="8.625" style="180" customWidth="1"/>
    <col min="3066" max="3066" width="8.875" style="180" customWidth="1"/>
    <col min="3067" max="3069" width="7.625" style="180" customWidth="1"/>
    <col min="3070" max="3070" width="8.125" style="180" customWidth="1"/>
    <col min="3071" max="3071" width="7.625" style="180" customWidth="1"/>
    <col min="3072" max="3072" width="9" style="180" customWidth="1"/>
    <col min="3073" max="3318" width="9" style="180"/>
    <col min="3319" max="3319" width="20.125" style="180" customWidth="1"/>
    <col min="3320" max="3320" width="9.625" style="180" customWidth="1"/>
    <col min="3321" max="3321" width="8.625" style="180" customWidth="1"/>
    <col min="3322" max="3322" width="8.875" style="180" customWidth="1"/>
    <col min="3323" max="3325" width="7.625" style="180" customWidth="1"/>
    <col min="3326" max="3326" width="8.125" style="180" customWidth="1"/>
    <col min="3327" max="3327" width="7.625" style="180" customWidth="1"/>
    <col min="3328" max="3328" width="9" style="180" customWidth="1"/>
    <col min="3329" max="3574" width="9" style="180"/>
    <col min="3575" max="3575" width="20.125" style="180" customWidth="1"/>
    <col min="3576" max="3576" width="9.625" style="180" customWidth="1"/>
    <col min="3577" max="3577" width="8.625" style="180" customWidth="1"/>
    <col min="3578" max="3578" width="8.875" style="180" customWidth="1"/>
    <col min="3579" max="3581" width="7.625" style="180" customWidth="1"/>
    <col min="3582" max="3582" width="8.125" style="180" customWidth="1"/>
    <col min="3583" max="3583" width="7.625" style="180" customWidth="1"/>
    <col min="3584" max="3584" width="9" style="180" customWidth="1"/>
    <col min="3585" max="3830" width="9" style="180"/>
    <col min="3831" max="3831" width="20.125" style="180" customWidth="1"/>
    <col min="3832" max="3832" width="9.625" style="180" customWidth="1"/>
    <col min="3833" max="3833" width="8.625" style="180" customWidth="1"/>
    <col min="3834" max="3834" width="8.875" style="180" customWidth="1"/>
    <col min="3835" max="3837" width="7.625" style="180" customWidth="1"/>
    <col min="3838" max="3838" width="8.125" style="180" customWidth="1"/>
    <col min="3839" max="3839" width="7.625" style="180" customWidth="1"/>
    <col min="3840" max="3840" width="9" style="180" customWidth="1"/>
    <col min="3841" max="4086" width="9" style="180"/>
    <col min="4087" max="4087" width="20.125" style="180" customWidth="1"/>
    <col min="4088" max="4088" width="9.625" style="180" customWidth="1"/>
    <col min="4089" max="4089" width="8.625" style="180" customWidth="1"/>
    <col min="4090" max="4090" width="8.875" style="180" customWidth="1"/>
    <col min="4091" max="4093" width="7.625" style="180" customWidth="1"/>
    <col min="4094" max="4094" width="8.125" style="180" customWidth="1"/>
    <col min="4095" max="4095" width="7.625" style="180" customWidth="1"/>
    <col min="4096" max="4096" width="9" style="180" customWidth="1"/>
    <col min="4097" max="4342" width="9" style="180"/>
    <col min="4343" max="4343" width="20.125" style="180" customWidth="1"/>
    <col min="4344" max="4344" width="9.625" style="180" customWidth="1"/>
    <col min="4345" max="4345" width="8.625" style="180" customWidth="1"/>
    <col min="4346" max="4346" width="8.875" style="180" customWidth="1"/>
    <col min="4347" max="4349" width="7.625" style="180" customWidth="1"/>
    <col min="4350" max="4350" width="8.125" style="180" customWidth="1"/>
    <col min="4351" max="4351" width="7.625" style="180" customWidth="1"/>
    <col min="4352" max="4352" width="9" style="180" customWidth="1"/>
    <col min="4353" max="4598" width="9" style="180"/>
    <col min="4599" max="4599" width="20.125" style="180" customWidth="1"/>
    <col min="4600" max="4600" width="9.625" style="180" customWidth="1"/>
    <col min="4601" max="4601" width="8.625" style="180" customWidth="1"/>
    <col min="4602" max="4602" width="8.875" style="180" customWidth="1"/>
    <col min="4603" max="4605" width="7.625" style="180" customWidth="1"/>
    <col min="4606" max="4606" width="8.125" style="180" customWidth="1"/>
    <col min="4607" max="4607" width="7.625" style="180" customWidth="1"/>
    <col min="4608" max="4608" width="9" style="180" customWidth="1"/>
    <col min="4609" max="4854" width="9" style="180"/>
    <col min="4855" max="4855" width="20.125" style="180" customWidth="1"/>
    <col min="4856" max="4856" width="9.625" style="180" customWidth="1"/>
    <col min="4857" max="4857" width="8.625" style="180" customWidth="1"/>
    <col min="4858" max="4858" width="8.875" style="180" customWidth="1"/>
    <col min="4859" max="4861" width="7.625" style="180" customWidth="1"/>
    <col min="4862" max="4862" width="8.125" style="180" customWidth="1"/>
    <col min="4863" max="4863" width="7.625" style="180" customWidth="1"/>
    <col min="4864" max="4864" width="9" style="180" customWidth="1"/>
    <col min="4865" max="5110" width="9" style="180"/>
    <col min="5111" max="5111" width="20.125" style="180" customWidth="1"/>
    <col min="5112" max="5112" width="9.625" style="180" customWidth="1"/>
    <col min="5113" max="5113" width="8.625" style="180" customWidth="1"/>
    <col min="5114" max="5114" width="8.875" style="180" customWidth="1"/>
    <col min="5115" max="5117" width="7.625" style="180" customWidth="1"/>
    <col min="5118" max="5118" width="8.125" style="180" customWidth="1"/>
    <col min="5119" max="5119" width="7.625" style="180" customWidth="1"/>
    <col min="5120" max="5120" width="9" style="180" customWidth="1"/>
    <col min="5121" max="5366" width="9" style="180"/>
    <col min="5367" max="5367" width="20.125" style="180" customWidth="1"/>
    <col min="5368" max="5368" width="9.625" style="180" customWidth="1"/>
    <col min="5369" max="5369" width="8.625" style="180" customWidth="1"/>
    <col min="5370" max="5370" width="8.875" style="180" customWidth="1"/>
    <col min="5371" max="5373" width="7.625" style="180" customWidth="1"/>
    <col min="5374" max="5374" width="8.125" style="180" customWidth="1"/>
    <col min="5375" max="5375" width="7.625" style="180" customWidth="1"/>
    <col min="5376" max="5376" width="9" style="180" customWidth="1"/>
    <col min="5377" max="5622" width="9" style="180"/>
    <col min="5623" max="5623" width="20.125" style="180" customWidth="1"/>
    <col min="5624" max="5624" width="9.625" style="180" customWidth="1"/>
    <col min="5625" max="5625" width="8.625" style="180" customWidth="1"/>
    <col min="5626" max="5626" width="8.875" style="180" customWidth="1"/>
    <col min="5627" max="5629" width="7.625" style="180" customWidth="1"/>
    <col min="5630" max="5630" width="8.125" style="180" customWidth="1"/>
    <col min="5631" max="5631" width="7.625" style="180" customWidth="1"/>
    <col min="5632" max="5632" width="9" style="180" customWidth="1"/>
    <col min="5633" max="5878" width="9" style="180"/>
    <col min="5879" max="5879" width="20.125" style="180" customWidth="1"/>
    <col min="5880" max="5880" width="9.625" style="180" customWidth="1"/>
    <col min="5881" max="5881" width="8.625" style="180" customWidth="1"/>
    <col min="5882" max="5882" width="8.875" style="180" customWidth="1"/>
    <col min="5883" max="5885" width="7.625" style="180" customWidth="1"/>
    <col min="5886" max="5886" width="8.125" style="180" customWidth="1"/>
    <col min="5887" max="5887" width="7.625" style="180" customWidth="1"/>
    <col min="5888" max="5888" width="9" style="180" customWidth="1"/>
    <col min="5889" max="6134" width="9" style="180"/>
    <col min="6135" max="6135" width="20.125" style="180" customWidth="1"/>
    <col min="6136" max="6136" width="9.625" style="180" customWidth="1"/>
    <col min="6137" max="6137" width="8.625" style="180" customWidth="1"/>
    <col min="6138" max="6138" width="8.875" style="180" customWidth="1"/>
    <col min="6139" max="6141" width="7.625" style="180" customWidth="1"/>
    <col min="6142" max="6142" width="8.125" style="180" customWidth="1"/>
    <col min="6143" max="6143" width="7.625" style="180" customWidth="1"/>
    <col min="6144" max="6144" width="9" style="180" customWidth="1"/>
    <col min="6145" max="6390" width="9" style="180"/>
    <col min="6391" max="6391" width="20.125" style="180" customWidth="1"/>
    <col min="6392" max="6392" width="9.625" style="180" customWidth="1"/>
    <col min="6393" max="6393" width="8.625" style="180" customWidth="1"/>
    <col min="6394" max="6394" width="8.875" style="180" customWidth="1"/>
    <col min="6395" max="6397" width="7.625" style="180" customWidth="1"/>
    <col min="6398" max="6398" width="8.125" style="180" customWidth="1"/>
    <col min="6399" max="6399" width="7.625" style="180" customWidth="1"/>
    <col min="6400" max="6400" width="9" style="180" customWidth="1"/>
    <col min="6401" max="6646" width="9" style="180"/>
    <col min="6647" max="6647" width="20.125" style="180" customWidth="1"/>
    <col min="6648" max="6648" width="9.625" style="180" customWidth="1"/>
    <col min="6649" max="6649" width="8.625" style="180" customWidth="1"/>
    <col min="6650" max="6650" width="8.875" style="180" customWidth="1"/>
    <col min="6651" max="6653" width="7.625" style="180" customWidth="1"/>
    <col min="6654" max="6654" width="8.125" style="180" customWidth="1"/>
    <col min="6655" max="6655" width="7.625" style="180" customWidth="1"/>
    <col min="6656" max="6656" width="9" style="180" customWidth="1"/>
    <col min="6657" max="6902" width="9" style="180"/>
    <col min="6903" max="6903" width="20.125" style="180" customWidth="1"/>
    <col min="6904" max="6904" width="9.625" style="180" customWidth="1"/>
    <col min="6905" max="6905" width="8.625" style="180" customWidth="1"/>
    <col min="6906" max="6906" width="8.875" style="180" customWidth="1"/>
    <col min="6907" max="6909" width="7.625" style="180" customWidth="1"/>
    <col min="6910" max="6910" width="8.125" style="180" customWidth="1"/>
    <col min="6911" max="6911" width="7.625" style="180" customWidth="1"/>
    <col min="6912" max="6912" width="9" style="180" customWidth="1"/>
    <col min="6913" max="7158" width="9" style="180"/>
    <col min="7159" max="7159" width="20.125" style="180" customWidth="1"/>
    <col min="7160" max="7160" width="9.625" style="180" customWidth="1"/>
    <col min="7161" max="7161" width="8.625" style="180" customWidth="1"/>
    <col min="7162" max="7162" width="8.875" style="180" customWidth="1"/>
    <col min="7163" max="7165" width="7.625" style="180" customWidth="1"/>
    <col min="7166" max="7166" width="8.125" style="180" customWidth="1"/>
    <col min="7167" max="7167" width="7.625" style="180" customWidth="1"/>
    <col min="7168" max="7168" width="9" style="180" customWidth="1"/>
    <col min="7169" max="7414" width="9" style="180"/>
    <col min="7415" max="7415" width="20.125" style="180" customWidth="1"/>
    <col min="7416" max="7416" width="9.625" style="180" customWidth="1"/>
    <col min="7417" max="7417" width="8.625" style="180" customWidth="1"/>
    <col min="7418" max="7418" width="8.875" style="180" customWidth="1"/>
    <col min="7419" max="7421" width="7.625" style="180" customWidth="1"/>
    <col min="7422" max="7422" width="8.125" style="180" customWidth="1"/>
    <col min="7423" max="7423" width="7.625" style="180" customWidth="1"/>
    <col min="7424" max="7424" width="9" style="180" customWidth="1"/>
    <col min="7425" max="7670" width="9" style="180"/>
    <col min="7671" max="7671" width="20.125" style="180" customWidth="1"/>
    <col min="7672" max="7672" width="9.625" style="180" customWidth="1"/>
    <col min="7673" max="7673" width="8.625" style="180" customWidth="1"/>
    <col min="7674" max="7674" width="8.875" style="180" customWidth="1"/>
    <col min="7675" max="7677" width="7.625" style="180" customWidth="1"/>
    <col min="7678" max="7678" width="8.125" style="180" customWidth="1"/>
    <col min="7679" max="7679" width="7.625" style="180" customWidth="1"/>
    <col min="7680" max="7680" width="9" style="180" customWidth="1"/>
    <col min="7681" max="7926" width="9" style="180"/>
    <col min="7927" max="7927" width="20.125" style="180" customWidth="1"/>
    <col min="7928" max="7928" width="9.625" style="180" customWidth="1"/>
    <col min="7929" max="7929" width="8.625" style="180" customWidth="1"/>
    <col min="7930" max="7930" width="8.875" style="180" customWidth="1"/>
    <col min="7931" max="7933" width="7.625" style="180" customWidth="1"/>
    <col min="7934" max="7934" width="8.125" style="180" customWidth="1"/>
    <col min="7935" max="7935" width="7.625" style="180" customWidth="1"/>
    <col min="7936" max="7936" width="9" style="180" customWidth="1"/>
    <col min="7937" max="8182" width="9" style="180"/>
    <col min="8183" max="8183" width="20.125" style="180" customWidth="1"/>
    <col min="8184" max="8184" width="9.625" style="180" customWidth="1"/>
    <col min="8185" max="8185" width="8.625" style="180" customWidth="1"/>
    <col min="8186" max="8186" width="8.875" style="180" customWidth="1"/>
    <col min="8187" max="8189" width="7.625" style="180" customWidth="1"/>
    <col min="8190" max="8190" width="8.125" style="180" customWidth="1"/>
    <col min="8191" max="8191" width="7.625" style="180" customWidth="1"/>
    <col min="8192" max="8192" width="9" style="180" customWidth="1"/>
    <col min="8193" max="8438" width="9" style="180"/>
    <col min="8439" max="8439" width="20.125" style="180" customWidth="1"/>
    <col min="8440" max="8440" width="9.625" style="180" customWidth="1"/>
    <col min="8441" max="8441" width="8.625" style="180" customWidth="1"/>
    <col min="8442" max="8442" width="8.875" style="180" customWidth="1"/>
    <col min="8443" max="8445" width="7.625" style="180" customWidth="1"/>
    <col min="8446" max="8446" width="8.125" style="180" customWidth="1"/>
    <col min="8447" max="8447" width="7.625" style="180" customWidth="1"/>
    <col min="8448" max="8448" width="9" style="180" customWidth="1"/>
    <col min="8449" max="8694" width="9" style="180"/>
    <col min="8695" max="8695" width="20.125" style="180" customWidth="1"/>
    <col min="8696" max="8696" width="9.625" style="180" customWidth="1"/>
    <col min="8697" max="8697" width="8.625" style="180" customWidth="1"/>
    <col min="8698" max="8698" width="8.875" style="180" customWidth="1"/>
    <col min="8699" max="8701" width="7.625" style="180" customWidth="1"/>
    <col min="8702" max="8702" width="8.125" style="180" customWidth="1"/>
    <col min="8703" max="8703" width="7.625" style="180" customWidth="1"/>
    <col min="8704" max="8704" width="9" style="180" customWidth="1"/>
    <col min="8705" max="8950" width="9" style="180"/>
    <col min="8951" max="8951" width="20.125" style="180" customWidth="1"/>
    <col min="8952" max="8952" width="9.625" style="180" customWidth="1"/>
    <col min="8953" max="8953" width="8.625" style="180" customWidth="1"/>
    <col min="8954" max="8954" width="8.875" style="180" customWidth="1"/>
    <col min="8955" max="8957" width="7.625" style="180" customWidth="1"/>
    <col min="8958" max="8958" width="8.125" style="180" customWidth="1"/>
    <col min="8959" max="8959" width="7.625" style="180" customWidth="1"/>
    <col min="8960" max="8960" width="9" style="180" customWidth="1"/>
    <col min="8961" max="9206" width="9" style="180"/>
    <col min="9207" max="9207" width="20.125" style="180" customWidth="1"/>
    <col min="9208" max="9208" width="9.625" style="180" customWidth="1"/>
    <col min="9209" max="9209" width="8.625" style="180" customWidth="1"/>
    <col min="9210" max="9210" width="8.875" style="180" customWidth="1"/>
    <col min="9211" max="9213" width="7.625" style="180" customWidth="1"/>
    <col min="9214" max="9214" width="8.125" style="180" customWidth="1"/>
    <col min="9215" max="9215" width="7.625" style="180" customWidth="1"/>
    <col min="9216" max="9216" width="9" style="180" customWidth="1"/>
    <col min="9217" max="9462" width="9" style="180"/>
    <col min="9463" max="9463" width="20.125" style="180" customWidth="1"/>
    <col min="9464" max="9464" width="9.625" style="180" customWidth="1"/>
    <col min="9465" max="9465" width="8.625" style="180" customWidth="1"/>
    <col min="9466" max="9466" width="8.875" style="180" customWidth="1"/>
    <col min="9467" max="9469" width="7.625" style="180" customWidth="1"/>
    <col min="9470" max="9470" width="8.125" style="180" customWidth="1"/>
    <col min="9471" max="9471" width="7.625" style="180" customWidth="1"/>
    <col min="9472" max="9472" width="9" style="180" customWidth="1"/>
    <col min="9473" max="9718" width="9" style="180"/>
    <col min="9719" max="9719" width="20.125" style="180" customWidth="1"/>
    <col min="9720" max="9720" width="9.625" style="180" customWidth="1"/>
    <col min="9721" max="9721" width="8.625" style="180" customWidth="1"/>
    <col min="9722" max="9722" width="8.875" style="180" customWidth="1"/>
    <col min="9723" max="9725" width="7.625" style="180" customWidth="1"/>
    <col min="9726" max="9726" width="8.125" style="180" customWidth="1"/>
    <col min="9727" max="9727" width="7.625" style="180" customWidth="1"/>
    <col min="9728" max="9728" width="9" style="180" customWidth="1"/>
    <col min="9729" max="9974" width="9" style="180"/>
    <col min="9975" max="9975" width="20.125" style="180" customWidth="1"/>
    <col min="9976" max="9976" width="9.625" style="180" customWidth="1"/>
    <col min="9977" max="9977" width="8.625" style="180" customWidth="1"/>
    <col min="9978" max="9978" width="8.875" style="180" customWidth="1"/>
    <col min="9979" max="9981" width="7.625" style="180" customWidth="1"/>
    <col min="9982" max="9982" width="8.125" style="180" customWidth="1"/>
    <col min="9983" max="9983" width="7.625" style="180" customWidth="1"/>
    <col min="9984" max="9984" width="9" style="180" customWidth="1"/>
    <col min="9985" max="10230" width="9" style="180"/>
    <col min="10231" max="10231" width="20.125" style="180" customWidth="1"/>
    <col min="10232" max="10232" width="9.625" style="180" customWidth="1"/>
    <col min="10233" max="10233" width="8.625" style="180" customWidth="1"/>
    <col min="10234" max="10234" width="8.875" style="180" customWidth="1"/>
    <col min="10235" max="10237" width="7.625" style="180" customWidth="1"/>
    <col min="10238" max="10238" width="8.125" style="180" customWidth="1"/>
    <col min="10239" max="10239" width="7.625" style="180" customWidth="1"/>
    <col min="10240" max="10240" width="9" style="180" customWidth="1"/>
    <col min="10241" max="10486" width="9" style="180"/>
    <col min="10487" max="10487" width="20.125" style="180" customWidth="1"/>
    <col min="10488" max="10488" width="9.625" style="180" customWidth="1"/>
    <col min="10489" max="10489" width="8.625" style="180" customWidth="1"/>
    <col min="10490" max="10490" width="8.875" style="180" customWidth="1"/>
    <col min="10491" max="10493" width="7.625" style="180" customWidth="1"/>
    <col min="10494" max="10494" width="8.125" style="180" customWidth="1"/>
    <col min="10495" max="10495" width="7.625" style="180" customWidth="1"/>
    <col min="10496" max="10496" width="9" style="180" customWidth="1"/>
    <col min="10497" max="10742" width="9" style="180"/>
    <col min="10743" max="10743" width="20.125" style="180" customWidth="1"/>
    <col min="10744" max="10744" width="9.625" style="180" customWidth="1"/>
    <col min="10745" max="10745" width="8.625" style="180" customWidth="1"/>
    <col min="10746" max="10746" width="8.875" style="180" customWidth="1"/>
    <col min="10747" max="10749" width="7.625" style="180" customWidth="1"/>
    <col min="10750" max="10750" width="8.125" style="180" customWidth="1"/>
    <col min="10751" max="10751" width="7.625" style="180" customWidth="1"/>
    <col min="10752" max="10752" width="9" style="180" customWidth="1"/>
    <col min="10753" max="10998" width="9" style="180"/>
    <col min="10999" max="10999" width="20.125" style="180" customWidth="1"/>
    <col min="11000" max="11000" width="9.625" style="180" customWidth="1"/>
    <col min="11001" max="11001" width="8.625" style="180" customWidth="1"/>
    <col min="11002" max="11002" width="8.875" style="180" customWidth="1"/>
    <col min="11003" max="11005" width="7.625" style="180" customWidth="1"/>
    <col min="11006" max="11006" width="8.125" style="180" customWidth="1"/>
    <col min="11007" max="11007" width="7.625" style="180" customWidth="1"/>
    <col min="11008" max="11008" width="9" style="180" customWidth="1"/>
    <col min="11009" max="11254" width="9" style="180"/>
    <col min="11255" max="11255" width="20.125" style="180" customWidth="1"/>
    <col min="11256" max="11256" width="9.625" style="180" customWidth="1"/>
    <col min="11257" max="11257" width="8.625" style="180" customWidth="1"/>
    <col min="11258" max="11258" width="8.875" style="180" customWidth="1"/>
    <col min="11259" max="11261" width="7.625" style="180" customWidth="1"/>
    <col min="11262" max="11262" width="8.125" style="180" customWidth="1"/>
    <col min="11263" max="11263" width="7.625" style="180" customWidth="1"/>
    <col min="11264" max="11264" width="9" style="180" customWidth="1"/>
    <col min="11265" max="11510" width="9" style="180"/>
    <col min="11511" max="11511" width="20.125" style="180" customWidth="1"/>
    <col min="11512" max="11512" width="9.625" style="180" customWidth="1"/>
    <col min="11513" max="11513" width="8.625" style="180" customWidth="1"/>
    <col min="11514" max="11514" width="8.875" style="180" customWidth="1"/>
    <col min="11515" max="11517" width="7.625" style="180" customWidth="1"/>
    <col min="11518" max="11518" width="8.125" style="180" customWidth="1"/>
    <col min="11519" max="11519" width="7.625" style="180" customWidth="1"/>
    <col min="11520" max="11520" width="9" style="180" customWidth="1"/>
    <col min="11521" max="11766" width="9" style="180"/>
    <col min="11767" max="11767" width="20.125" style="180" customWidth="1"/>
    <col min="11768" max="11768" width="9.625" style="180" customWidth="1"/>
    <col min="11769" max="11769" width="8.625" style="180" customWidth="1"/>
    <col min="11770" max="11770" width="8.875" style="180" customWidth="1"/>
    <col min="11771" max="11773" width="7.625" style="180" customWidth="1"/>
    <col min="11774" max="11774" width="8.125" style="180" customWidth="1"/>
    <col min="11775" max="11775" width="7.625" style="180" customWidth="1"/>
    <col min="11776" max="11776" width="9" style="180" customWidth="1"/>
    <col min="11777" max="12022" width="9" style="180"/>
    <col min="12023" max="12023" width="20.125" style="180" customWidth="1"/>
    <col min="12024" max="12024" width="9.625" style="180" customWidth="1"/>
    <col min="12025" max="12025" width="8.625" style="180" customWidth="1"/>
    <col min="12026" max="12026" width="8.875" style="180" customWidth="1"/>
    <col min="12027" max="12029" width="7.625" style="180" customWidth="1"/>
    <col min="12030" max="12030" width="8.125" style="180" customWidth="1"/>
    <col min="12031" max="12031" width="7.625" style="180" customWidth="1"/>
    <col min="12032" max="12032" width="9" style="180" customWidth="1"/>
    <col min="12033" max="12278" width="9" style="180"/>
    <col min="12279" max="12279" width="20.125" style="180" customWidth="1"/>
    <col min="12280" max="12280" width="9.625" style="180" customWidth="1"/>
    <col min="12281" max="12281" width="8.625" style="180" customWidth="1"/>
    <col min="12282" max="12282" width="8.875" style="180" customWidth="1"/>
    <col min="12283" max="12285" width="7.625" style="180" customWidth="1"/>
    <col min="12286" max="12286" width="8.125" style="180" customWidth="1"/>
    <col min="12287" max="12287" width="7.625" style="180" customWidth="1"/>
    <col min="12288" max="12288" width="9" style="180" customWidth="1"/>
    <col min="12289" max="12534" width="9" style="180"/>
    <col min="12535" max="12535" width="20.125" style="180" customWidth="1"/>
    <col min="12536" max="12536" width="9.625" style="180" customWidth="1"/>
    <col min="12537" max="12537" width="8.625" style="180" customWidth="1"/>
    <col min="12538" max="12538" width="8.875" style="180" customWidth="1"/>
    <col min="12539" max="12541" width="7.625" style="180" customWidth="1"/>
    <col min="12542" max="12542" width="8.125" style="180" customWidth="1"/>
    <col min="12543" max="12543" width="7.625" style="180" customWidth="1"/>
    <col min="12544" max="12544" width="9" style="180" customWidth="1"/>
    <col min="12545" max="12790" width="9" style="180"/>
    <col min="12791" max="12791" width="20.125" style="180" customWidth="1"/>
    <col min="12792" max="12792" width="9.625" style="180" customWidth="1"/>
    <col min="12793" max="12793" width="8.625" style="180" customWidth="1"/>
    <col min="12794" max="12794" width="8.875" style="180" customWidth="1"/>
    <col min="12795" max="12797" width="7.625" style="180" customWidth="1"/>
    <col min="12798" max="12798" width="8.125" style="180" customWidth="1"/>
    <col min="12799" max="12799" width="7.625" style="180" customWidth="1"/>
    <col min="12800" max="12800" width="9" style="180" customWidth="1"/>
    <col min="12801" max="13046" width="9" style="180"/>
    <col min="13047" max="13047" width="20.125" style="180" customWidth="1"/>
    <col min="13048" max="13048" width="9.625" style="180" customWidth="1"/>
    <col min="13049" max="13049" width="8.625" style="180" customWidth="1"/>
    <col min="13050" max="13050" width="8.875" style="180" customWidth="1"/>
    <col min="13051" max="13053" width="7.625" style="180" customWidth="1"/>
    <col min="13054" max="13054" width="8.125" style="180" customWidth="1"/>
    <col min="13055" max="13055" width="7.625" style="180" customWidth="1"/>
    <col min="13056" max="13056" width="9" style="180" customWidth="1"/>
    <col min="13057" max="13302" width="9" style="180"/>
    <col min="13303" max="13303" width="20.125" style="180" customWidth="1"/>
    <col min="13304" max="13304" width="9.625" style="180" customWidth="1"/>
    <col min="13305" max="13305" width="8.625" style="180" customWidth="1"/>
    <col min="13306" max="13306" width="8.875" style="180" customWidth="1"/>
    <col min="13307" max="13309" width="7.625" style="180" customWidth="1"/>
    <col min="13310" max="13310" width="8.125" style="180" customWidth="1"/>
    <col min="13311" max="13311" width="7.625" style="180" customWidth="1"/>
    <col min="13312" max="13312" width="9" style="180" customWidth="1"/>
    <col min="13313" max="13558" width="9" style="180"/>
    <col min="13559" max="13559" width="20.125" style="180" customWidth="1"/>
    <col min="13560" max="13560" width="9.625" style="180" customWidth="1"/>
    <col min="13561" max="13561" width="8.625" style="180" customWidth="1"/>
    <col min="13562" max="13562" width="8.875" style="180" customWidth="1"/>
    <col min="13563" max="13565" width="7.625" style="180" customWidth="1"/>
    <col min="13566" max="13566" width="8.125" style="180" customWidth="1"/>
    <col min="13567" max="13567" width="7.625" style="180" customWidth="1"/>
    <col min="13568" max="13568" width="9" style="180" customWidth="1"/>
    <col min="13569" max="13814" width="9" style="180"/>
    <col min="13815" max="13815" width="20.125" style="180" customWidth="1"/>
    <col min="13816" max="13816" width="9.625" style="180" customWidth="1"/>
    <col min="13817" max="13817" width="8.625" style="180" customWidth="1"/>
    <col min="13818" max="13818" width="8.875" style="180" customWidth="1"/>
    <col min="13819" max="13821" width="7.625" style="180" customWidth="1"/>
    <col min="13822" max="13822" width="8.125" style="180" customWidth="1"/>
    <col min="13823" max="13823" width="7.625" style="180" customWidth="1"/>
    <col min="13824" max="13824" width="9" style="180" customWidth="1"/>
    <col min="13825" max="14070" width="9" style="180"/>
    <col min="14071" max="14071" width="20.125" style="180" customWidth="1"/>
    <col min="14072" max="14072" width="9.625" style="180" customWidth="1"/>
    <col min="14073" max="14073" width="8.625" style="180" customWidth="1"/>
    <col min="14074" max="14074" width="8.875" style="180" customWidth="1"/>
    <col min="14075" max="14077" width="7.625" style="180" customWidth="1"/>
    <col min="14078" max="14078" width="8.125" style="180" customWidth="1"/>
    <col min="14079" max="14079" width="7.625" style="180" customWidth="1"/>
    <col min="14080" max="14080" width="9" style="180" customWidth="1"/>
    <col min="14081" max="14326" width="9" style="180"/>
    <col min="14327" max="14327" width="20.125" style="180" customWidth="1"/>
    <col min="14328" max="14328" width="9.625" style="180" customWidth="1"/>
    <col min="14329" max="14329" width="8.625" style="180" customWidth="1"/>
    <col min="14330" max="14330" width="8.875" style="180" customWidth="1"/>
    <col min="14331" max="14333" width="7.625" style="180" customWidth="1"/>
    <col min="14334" max="14334" width="8.125" style="180" customWidth="1"/>
    <col min="14335" max="14335" width="7.625" style="180" customWidth="1"/>
    <col min="14336" max="14336" width="9" style="180" customWidth="1"/>
    <col min="14337" max="14582" width="9" style="180"/>
    <col min="14583" max="14583" width="20.125" style="180" customWidth="1"/>
    <col min="14584" max="14584" width="9.625" style="180" customWidth="1"/>
    <col min="14585" max="14585" width="8.625" style="180" customWidth="1"/>
    <col min="14586" max="14586" width="8.875" style="180" customWidth="1"/>
    <col min="14587" max="14589" width="7.625" style="180" customWidth="1"/>
    <col min="14590" max="14590" width="8.125" style="180" customWidth="1"/>
    <col min="14591" max="14591" width="7.625" style="180" customWidth="1"/>
    <col min="14592" max="14592" width="9" style="180" customWidth="1"/>
    <col min="14593" max="14838" width="9" style="180"/>
    <col min="14839" max="14839" width="20.125" style="180" customWidth="1"/>
    <col min="14840" max="14840" width="9.625" style="180" customWidth="1"/>
    <col min="14841" max="14841" width="8.625" style="180" customWidth="1"/>
    <col min="14842" max="14842" width="8.875" style="180" customWidth="1"/>
    <col min="14843" max="14845" width="7.625" style="180" customWidth="1"/>
    <col min="14846" max="14846" width="8.125" style="180" customWidth="1"/>
    <col min="14847" max="14847" width="7.625" style="180" customWidth="1"/>
    <col min="14848" max="14848" width="9" style="180" customWidth="1"/>
    <col min="14849" max="15094" width="9" style="180"/>
    <col min="15095" max="15095" width="20.125" style="180" customWidth="1"/>
    <col min="15096" max="15096" width="9.625" style="180" customWidth="1"/>
    <col min="15097" max="15097" width="8.625" style="180" customWidth="1"/>
    <col min="15098" max="15098" width="8.875" style="180" customWidth="1"/>
    <col min="15099" max="15101" width="7.625" style="180" customWidth="1"/>
    <col min="15102" max="15102" width="8.125" style="180" customWidth="1"/>
    <col min="15103" max="15103" width="7.625" style="180" customWidth="1"/>
    <col min="15104" max="15104" width="9" style="180" customWidth="1"/>
    <col min="15105" max="15350" width="9" style="180"/>
    <col min="15351" max="15351" width="20.125" style="180" customWidth="1"/>
    <col min="15352" max="15352" width="9.625" style="180" customWidth="1"/>
    <col min="15353" max="15353" width="8.625" style="180" customWidth="1"/>
    <col min="15354" max="15354" width="8.875" style="180" customWidth="1"/>
    <col min="15355" max="15357" width="7.625" style="180" customWidth="1"/>
    <col min="15358" max="15358" width="8.125" style="180" customWidth="1"/>
    <col min="15359" max="15359" width="7.625" style="180" customWidth="1"/>
    <col min="15360" max="15360" width="9" style="180" customWidth="1"/>
    <col min="15361" max="15606" width="9" style="180"/>
    <col min="15607" max="15607" width="20.125" style="180" customWidth="1"/>
    <col min="15608" max="15608" width="9.625" style="180" customWidth="1"/>
    <col min="15609" max="15609" width="8.625" style="180" customWidth="1"/>
    <col min="15610" max="15610" width="8.875" style="180" customWidth="1"/>
    <col min="15611" max="15613" width="7.625" style="180" customWidth="1"/>
    <col min="15614" max="15614" width="8.125" style="180" customWidth="1"/>
    <col min="15615" max="15615" width="7.625" style="180" customWidth="1"/>
    <col min="15616" max="15616" width="9" style="180" customWidth="1"/>
    <col min="15617" max="15862" width="9" style="180"/>
    <col min="15863" max="15863" width="20.125" style="180" customWidth="1"/>
    <col min="15864" max="15864" width="9.625" style="180" customWidth="1"/>
    <col min="15865" max="15865" width="8.625" style="180" customWidth="1"/>
    <col min="15866" max="15866" width="8.875" style="180" customWidth="1"/>
    <col min="15867" max="15869" width="7.625" style="180" customWidth="1"/>
    <col min="15870" max="15870" width="8.125" style="180" customWidth="1"/>
    <col min="15871" max="15871" width="7.625" style="180" customWidth="1"/>
    <col min="15872" max="15872" width="9" style="180" customWidth="1"/>
    <col min="15873" max="16118" width="9" style="180"/>
    <col min="16119" max="16119" width="20.125" style="180" customWidth="1"/>
    <col min="16120" max="16120" width="9.625" style="180" customWidth="1"/>
    <col min="16121" max="16121" width="8.625" style="180" customWidth="1"/>
    <col min="16122" max="16122" width="8.875" style="180" customWidth="1"/>
    <col min="16123" max="16125" width="7.625" style="180" customWidth="1"/>
    <col min="16126" max="16126" width="8.125" style="180" customWidth="1"/>
    <col min="16127" max="16127" width="7.625" style="180" customWidth="1"/>
    <col min="16128" max="16128" width="9" style="180" customWidth="1"/>
    <col min="16129" max="16384" width="9" style="180"/>
  </cols>
  <sheetData>
    <row r="1" ht="23.1" customHeight="1" spans="1:1">
      <c r="A1" s="181" t="s">
        <v>1026</v>
      </c>
    </row>
    <row r="2" ht="32.45" customHeight="1" spans="1:4">
      <c r="A2" s="182" t="s">
        <v>1027</v>
      </c>
      <c r="B2" s="182"/>
      <c r="C2" s="182"/>
      <c r="D2" s="182"/>
    </row>
    <row r="3" ht="23.45" customHeight="1" spans="4:4">
      <c r="D3" s="183" t="s">
        <v>2</v>
      </c>
    </row>
    <row r="4" ht="48.6" customHeight="1" spans="1:4">
      <c r="A4" s="184" t="s">
        <v>1028</v>
      </c>
      <c r="B4" s="132" t="s">
        <v>4</v>
      </c>
      <c r="C4" s="23" t="s">
        <v>5</v>
      </c>
      <c r="D4" s="23" t="s">
        <v>6</v>
      </c>
    </row>
    <row r="5" ht="28.7" customHeight="1" spans="1:11">
      <c r="A5" s="185" t="s">
        <v>1029</v>
      </c>
      <c r="B5" s="186">
        <v>75077.98</v>
      </c>
      <c r="C5" s="187">
        <v>70737</v>
      </c>
      <c r="D5" s="142">
        <f t="shared" ref="D5:D13" si="0">B5/C5*100</f>
        <v>106.136788385145</v>
      </c>
      <c r="E5" s="189"/>
      <c r="F5" s="189"/>
      <c r="G5" s="189"/>
      <c r="H5" s="189"/>
      <c r="I5" s="189"/>
      <c r="J5" s="189"/>
      <c r="K5" s="189"/>
    </row>
    <row r="6" ht="28.7" customHeight="1" spans="1:11">
      <c r="A6" s="185" t="s">
        <v>1030</v>
      </c>
      <c r="B6" s="186">
        <v>15594.42</v>
      </c>
      <c r="C6" s="187">
        <v>12985</v>
      </c>
      <c r="D6" s="142">
        <f t="shared" si="0"/>
        <v>120.095648825568</v>
      </c>
      <c r="E6" s="189"/>
      <c r="F6" s="189"/>
      <c r="G6" s="189"/>
      <c r="H6" s="189"/>
      <c r="I6" s="189"/>
      <c r="J6" s="189"/>
      <c r="K6" s="189"/>
    </row>
    <row r="7" ht="28.7" customHeight="1" spans="1:11">
      <c r="A7" s="185" t="s">
        <v>1031</v>
      </c>
      <c r="B7" s="186">
        <v>17152.89</v>
      </c>
      <c r="C7" s="187">
        <v>15244</v>
      </c>
      <c r="D7" s="142">
        <f t="shared" si="0"/>
        <v>112.522238257675</v>
      </c>
      <c r="E7" s="189"/>
      <c r="F7" s="189"/>
      <c r="G7" s="189"/>
      <c r="H7" s="189"/>
      <c r="I7" s="189"/>
      <c r="J7" s="189"/>
      <c r="K7" s="189"/>
    </row>
    <row r="8" ht="28.7" customHeight="1" spans="1:11">
      <c r="A8" s="185" t="s">
        <v>1032</v>
      </c>
      <c r="B8" s="186"/>
      <c r="C8" s="187"/>
      <c r="D8" s="142"/>
      <c r="E8" s="189"/>
      <c r="F8" s="189"/>
      <c r="G8" s="189"/>
      <c r="H8" s="189"/>
      <c r="I8" s="189"/>
      <c r="J8" s="189"/>
      <c r="K8" s="189"/>
    </row>
    <row r="9" ht="28.7" customHeight="1" spans="1:11">
      <c r="A9" s="185" t="s">
        <v>1033</v>
      </c>
      <c r="B9" s="186"/>
      <c r="C9" s="187"/>
      <c r="D9" s="142"/>
      <c r="E9" s="189"/>
      <c r="F9" s="189"/>
      <c r="G9" s="190"/>
      <c r="H9" s="189"/>
      <c r="I9" s="189"/>
      <c r="J9" s="189"/>
      <c r="K9" s="189"/>
    </row>
    <row r="10" ht="28.7" customHeight="1" spans="1:11">
      <c r="A10" s="185" t="s">
        <v>1034</v>
      </c>
      <c r="B10" s="186"/>
      <c r="C10" s="187"/>
      <c r="D10" s="142"/>
      <c r="E10" s="189"/>
      <c r="F10" s="189"/>
      <c r="G10" s="189"/>
      <c r="H10" s="189"/>
      <c r="I10" s="189"/>
      <c r="J10" s="189"/>
      <c r="K10" s="189"/>
    </row>
    <row r="11" ht="28.7" customHeight="1" spans="1:11">
      <c r="A11" s="185" t="s">
        <v>1035</v>
      </c>
      <c r="B11" s="186">
        <v>5473</v>
      </c>
      <c r="C11" s="187">
        <v>2633</v>
      </c>
      <c r="D11" s="142">
        <f t="shared" si="0"/>
        <v>207.861754652488</v>
      </c>
      <c r="E11" s="189"/>
      <c r="F11" s="189"/>
      <c r="G11" s="189"/>
      <c r="H11" s="189"/>
      <c r="I11" s="189"/>
      <c r="J11" s="189"/>
      <c r="K11" s="189"/>
    </row>
    <row r="12" ht="28.7" customHeight="1" spans="1:11">
      <c r="A12" s="185" t="s">
        <v>1036</v>
      </c>
      <c r="B12" s="186">
        <v>43594.86</v>
      </c>
      <c r="C12" s="187">
        <v>37450</v>
      </c>
      <c r="D12" s="142">
        <f t="shared" si="0"/>
        <v>116.408170894526</v>
      </c>
      <c r="E12" s="189"/>
      <c r="F12" s="189"/>
      <c r="G12" s="189"/>
      <c r="H12" s="189"/>
      <c r="I12" s="189"/>
      <c r="J12" s="189"/>
      <c r="K12" s="189"/>
    </row>
    <row r="13" ht="25.9" customHeight="1" spans="1:4">
      <c r="A13" s="188" t="s">
        <v>1037</v>
      </c>
      <c r="B13" s="186">
        <f>SUM(B5:B12)</f>
        <v>156893.15</v>
      </c>
      <c r="C13" s="186">
        <f>SUM(C5:C12)</f>
        <v>139049</v>
      </c>
      <c r="D13" s="142">
        <f t="shared" si="0"/>
        <v>112.832994124373</v>
      </c>
    </row>
  </sheetData>
  <mergeCells count="1">
    <mergeCell ref="A2:D2"/>
  </mergeCells>
  <printOptions horizontalCentered="1"/>
  <pageMargins left="0.707638888888889" right="0.707638888888889" top="0.747916666666667" bottom="0.747916666666667" header="0.313888888888889" footer="0.313888888888889"/>
  <pageSetup paperSize="9" orientation="portrait"/>
  <headerFooter>
    <oddFooter>&amp;C附表1-5</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91"/>
  <sheetViews>
    <sheetView topLeftCell="A77" workbookViewId="0">
      <selection activeCell="G12" sqref="G12"/>
    </sheetView>
  </sheetViews>
  <sheetFormatPr defaultColWidth="9" defaultRowHeight="12" outlineLevelCol="3"/>
  <cols>
    <col min="1" max="1" width="27.5" style="166" customWidth="1"/>
    <col min="2" max="2" width="18.625" style="166" customWidth="1"/>
    <col min="3" max="3" width="21.125" style="166" customWidth="1"/>
    <col min="4" max="4" width="25.875" style="166" customWidth="1"/>
    <col min="5" max="16384" width="9" style="166"/>
  </cols>
  <sheetData>
    <row r="1" s="166" customFormat="1" ht="18.6" customHeight="1" spans="1:1">
      <c r="A1" s="167" t="s">
        <v>1038</v>
      </c>
    </row>
    <row r="2" s="166" customFormat="1" ht="21" spans="1:4">
      <c r="A2" s="168" t="s">
        <v>1039</v>
      </c>
      <c r="B2" s="168"/>
      <c r="C2" s="168"/>
      <c r="D2" s="168"/>
    </row>
    <row r="3" s="166" customFormat="1" ht="21" customHeight="1" spans="1:4">
      <c r="A3" s="169"/>
      <c r="D3" s="170" t="s">
        <v>2</v>
      </c>
    </row>
    <row r="4" s="166" customFormat="1" ht="13.5" spans="1:4">
      <c r="A4" s="171" t="s">
        <v>1040</v>
      </c>
      <c r="B4" s="172" t="s">
        <v>4</v>
      </c>
      <c r="C4" s="173" t="s">
        <v>5</v>
      </c>
      <c r="D4" s="173" t="s">
        <v>6</v>
      </c>
    </row>
    <row r="5" s="166" customFormat="1" ht="16.35" customHeight="1" spans="1:4">
      <c r="A5" s="174" t="s">
        <v>1029</v>
      </c>
      <c r="B5" s="175">
        <f>SUM(B6:B12)</f>
        <v>75078</v>
      </c>
      <c r="C5" s="175">
        <f>SUM(C6:C12)</f>
        <v>70737</v>
      </c>
      <c r="D5" s="176">
        <f t="shared" ref="D5:D13" si="0">B5/C5*100</f>
        <v>106.136816658891</v>
      </c>
    </row>
    <row r="6" s="166" customFormat="1" ht="16.35" customHeight="1" spans="1:4">
      <c r="A6" s="174" t="s">
        <v>1041</v>
      </c>
      <c r="B6" s="175">
        <v>31220.6</v>
      </c>
      <c r="C6" s="177">
        <f>1250+29618</f>
        <v>30868</v>
      </c>
      <c r="D6" s="176">
        <f t="shared" si="0"/>
        <v>101.142283270701</v>
      </c>
    </row>
    <row r="7" s="166" customFormat="1" ht="16.35" customHeight="1" spans="1:4">
      <c r="A7" s="174" t="s">
        <v>1042</v>
      </c>
      <c r="B7" s="175">
        <v>5752.4</v>
      </c>
      <c r="C7" s="177">
        <v>5031</v>
      </c>
      <c r="D7" s="176">
        <f t="shared" si="0"/>
        <v>114.339097594912</v>
      </c>
    </row>
    <row r="8" s="166" customFormat="1" ht="16.35" customHeight="1" spans="1:4">
      <c r="A8" s="174" t="s">
        <v>1043</v>
      </c>
      <c r="B8" s="175">
        <v>6915.5</v>
      </c>
      <c r="C8" s="177">
        <v>3237</v>
      </c>
      <c r="D8" s="176">
        <f t="shared" si="0"/>
        <v>213.639172072907</v>
      </c>
    </row>
    <row r="9" s="166" customFormat="1" ht="16.35" customHeight="1" spans="1:4">
      <c r="A9" s="174" t="s">
        <v>1044</v>
      </c>
      <c r="B9" s="175">
        <v>14564</v>
      </c>
      <c r="C9" s="177">
        <v>13450</v>
      </c>
      <c r="D9" s="176">
        <f t="shared" si="0"/>
        <v>108.282527881041</v>
      </c>
    </row>
    <row r="10" s="166" customFormat="1" ht="16.35" customHeight="1" spans="1:4">
      <c r="A10" s="174" t="s">
        <v>1045</v>
      </c>
      <c r="B10" s="175">
        <v>683.6</v>
      </c>
      <c r="C10" s="177">
        <v>746</v>
      </c>
      <c r="D10" s="176">
        <f t="shared" si="0"/>
        <v>91.6353887399464</v>
      </c>
    </row>
    <row r="11" s="166" customFormat="1" ht="16.35" customHeight="1" spans="1:4">
      <c r="A11" s="174" t="s">
        <v>1046</v>
      </c>
      <c r="B11" s="175">
        <v>14082.7</v>
      </c>
      <c r="C11" s="177">
        <v>15541</v>
      </c>
      <c r="D11" s="176">
        <f t="shared" si="0"/>
        <v>90.6164339489093</v>
      </c>
    </row>
    <row r="12" s="166" customFormat="1" ht="16.35" customHeight="1" spans="1:4">
      <c r="A12" s="174" t="s">
        <v>1047</v>
      </c>
      <c r="B12" s="175">
        <v>1859.2</v>
      </c>
      <c r="C12" s="177">
        <v>1864</v>
      </c>
      <c r="D12" s="176">
        <f t="shared" si="0"/>
        <v>99.7424892703863</v>
      </c>
    </row>
    <row r="13" s="166" customFormat="1" ht="16.35" customHeight="1" spans="1:4">
      <c r="A13" s="174" t="s">
        <v>1030</v>
      </c>
      <c r="B13" s="175">
        <f>SUM(B14:B40)</f>
        <v>15594.4</v>
      </c>
      <c r="C13" s="175">
        <f>SUM(C14:C40)</f>
        <v>12985</v>
      </c>
      <c r="D13" s="176">
        <f t="shared" si="0"/>
        <v>120.095494801694</v>
      </c>
    </row>
    <row r="14" s="166" customFormat="1" ht="16.35" customHeight="1" spans="1:4">
      <c r="A14" s="174" t="s">
        <v>1048</v>
      </c>
      <c r="B14" s="175"/>
      <c r="C14" s="177"/>
      <c r="D14" s="176"/>
    </row>
    <row r="15" s="166" customFormat="1" ht="16.35" customHeight="1" spans="1:4">
      <c r="A15" s="174" t="s">
        <v>1049</v>
      </c>
      <c r="B15" s="175"/>
      <c r="C15" s="177"/>
      <c r="D15" s="176"/>
    </row>
    <row r="16" s="166" customFormat="1" ht="16.35" customHeight="1" spans="1:4">
      <c r="A16" s="174" t="s">
        <v>1050</v>
      </c>
      <c r="B16" s="175"/>
      <c r="C16" s="177"/>
      <c r="D16" s="176"/>
    </row>
    <row r="17" s="166" customFormat="1" ht="16.35" customHeight="1" spans="1:4">
      <c r="A17" s="174" t="s">
        <v>1051</v>
      </c>
      <c r="B17" s="175"/>
      <c r="C17" s="177"/>
      <c r="D17" s="176"/>
    </row>
    <row r="18" s="166" customFormat="1" ht="16.35" customHeight="1" spans="1:4">
      <c r="A18" s="174" t="s">
        <v>1052</v>
      </c>
      <c r="B18" s="175"/>
      <c r="C18" s="177"/>
      <c r="D18" s="176"/>
    </row>
    <row r="19" s="166" customFormat="1" ht="16.35" customHeight="1" spans="1:4">
      <c r="A19" s="174" t="s">
        <v>1053</v>
      </c>
      <c r="B19" s="175"/>
      <c r="C19" s="177"/>
      <c r="D19" s="176"/>
    </row>
    <row r="20" s="166" customFormat="1" ht="16.35" customHeight="1" spans="1:4">
      <c r="A20" s="174" t="s">
        <v>1054</v>
      </c>
      <c r="B20" s="175"/>
      <c r="C20" s="177"/>
      <c r="D20" s="176"/>
    </row>
    <row r="21" s="166" customFormat="1" ht="16.35" customHeight="1" spans="1:4">
      <c r="A21" s="174" t="s">
        <v>1055</v>
      </c>
      <c r="B21" s="175"/>
      <c r="C21" s="177"/>
      <c r="D21" s="176"/>
    </row>
    <row r="22" s="166" customFormat="1" ht="16.35" customHeight="1" spans="1:4">
      <c r="A22" s="174" t="s">
        <v>1056</v>
      </c>
      <c r="B22" s="175"/>
      <c r="C22" s="177"/>
      <c r="D22" s="176"/>
    </row>
    <row r="23" s="166" customFormat="1" ht="16.35" customHeight="1" spans="1:4">
      <c r="A23" s="174" t="s">
        <v>1057</v>
      </c>
      <c r="B23" s="175"/>
      <c r="C23" s="177"/>
      <c r="D23" s="176"/>
    </row>
    <row r="24" s="166" customFormat="1" ht="16.35" customHeight="1" spans="1:4">
      <c r="A24" s="174" t="s">
        <v>1058</v>
      </c>
      <c r="B24" s="175"/>
      <c r="C24" s="177"/>
      <c r="D24" s="176"/>
    </row>
    <row r="25" s="166" customFormat="1" ht="16.35" customHeight="1" spans="1:4">
      <c r="A25" s="174" t="s">
        <v>1059</v>
      </c>
      <c r="B25" s="175"/>
      <c r="C25" s="177"/>
      <c r="D25" s="176"/>
    </row>
    <row r="26" s="166" customFormat="1" ht="16.35" customHeight="1" spans="1:4">
      <c r="A26" s="174" t="s">
        <v>1060</v>
      </c>
      <c r="B26" s="175"/>
      <c r="C26" s="177"/>
      <c r="D26" s="176"/>
    </row>
    <row r="27" s="166" customFormat="1" ht="16.35" customHeight="1" spans="1:4">
      <c r="A27" s="174" t="s">
        <v>1061</v>
      </c>
      <c r="B27" s="175"/>
      <c r="C27" s="177"/>
      <c r="D27" s="176"/>
    </row>
    <row r="28" s="166" customFormat="1" ht="16.35" customHeight="1" spans="1:4">
      <c r="A28" s="174" t="s">
        <v>1062</v>
      </c>
      <c r="B28" s="175"/>
      <c r="C28" s="177"/>
      <c r="D28" s="176"/>
    </row>
    <row r="29" s="166" customFormat="1" ht="16.35" customHeight="1" spans="1:4">
      <c r="A29" s="174" t="s">
        <v>1063</v>
      </c>
      <c r="B29" s="175"/>
      <c r="C29" s="177"/>
      <c r="D29" s="176"/>
    </row>
    <row r="30" s="166" customFormat="1" ht="16.35" customHeight="1" spans="1:4">
      <c r="A30" s="174" t="s">
        <v>1064</v>
      </c>
      <c r="B30" s="175"/>
      <c r="C30" s="177"/>
      <c r="D30" s="176"/>
    </row>
    <row r="31" s="166" customFormat="1" ht="16.35" customHeight="1" spans="1:4">
      <c r="A31" s="174" t="s">
        <v>1065</v>
      </c>
      <c r="B31" s="175"/>
      <c r="C31" s="177"/>
      <c r="D31" s="176"/>
    </row>
    <row r="32" s="166" customFormat="1" ht="16.35" customHeight="1" spans="1:4">
      <c r="A32" s="174" t="s">
        <v>1066</v>
      </c>
      <c r="B32" s="175"/>
      <c r="C32" s="177"/>
      <c r="D32" s="176"/>
    </row>
    <row r="33" s="166" customFormat="1" ht="16.35" customHeight="1" spans="1:4">
      <c r="A33" s="174" t="s">
        <v>1067</v>
      </c>
      <c r="B33" s="175"/>
      <c r="C33" s="177"/>
      <c r="D33" s="176"/>
    </row>
    <row r="34" s="166" customFormat="1" ht="16.35" customHeight="1" spans="1:4">
      <c r="A34" s="174" t="s">
        <v>1068</v>
      </c>
      <c r="B34" s="175"/>
      <c r="C34" s="177"/>
      <c r="D34" s="176"/>
    </row>
    <row r="35" s="166" customFormat="1" ht="16.35" customHeight="1" spans="1:4">
      <c r="A35" s="174" t="s">
        <v>1069</v>
      </c>
      <c r="B35" s="175"/>
      <c r="C35" s="177"/>
      <c r="D35" s="176"/>
    </row>
    <row r="36" s="166" customFormat="1" ht="16.35" customHeight="1" spans="1:4">
      <c r="A36" s="174" t="s">
        <v>1070</v>
      </c>
      <c r="B36" s="175"/>
      <c r="C36" s="177"/>
      <c r="D36" s="176"/>
    </row>
    <row r="37" s="166" customFormat="1" ht="16.35" customHeight="1" spans="1:4">
      <c r="A37" s="174" t="s">
        <v>1071</v>
      </c>
      <c r="B37" s="175"/>
      <c r="C37" s="177"/>
      <c r="D37" s="176"/>
    </row>
    <row r="38" s="166" customFormat="1" ht="16.35" customHeight="1" spans="1:4">
      <c r="A38" s="174" t="s">
        <v>1072</v>
      </c>
      <c r="B38" s="175"/>
      <c r="C38" s="177"/>
      <c r="D38" s="176"/>
    </row>
    <row r="39" s="166" customFormat="1" ht="16.35" customHeight="1" spans="1:4">
      <c r="A39" s="174" t="s">
        <v>1073</v>
      </c>
      <c r="B39" s="175"/>
      <c r="C39" s="177"/>
      <c r="D39" s="176"/>
    </row>
    <row r="40" s="166" customFormat="1" ht="16.35" customHeight="1" spans="1:4">
      <c r="A40" s="174" t="s">
        <v>1074</v>
      </c>
      <c r="B40" s="175">
        <v>15594.4</v>
      </c>
      <c r="C40" s="177">
        <v>12985</v>
      </c>
      <c r="D40" s="176">
        <f t="shared" ref="D40:D46" si="1">B40/C40*100</f>
        <v>120.095494801694</v>
      </c>
    </row>
    <row r="41" s="166" customFormat="1" ht="16.35" customHeight="1" spans="1:4">
      <c r="A41" s="174" t="s">
        <v>1031</v>
      </c>
      <c r="B41" s="175">
        <f>SUM(B42:B55)</f>
        <v>17152.8</v>
      </c>
      <c r="C41" s="175">
        <f>SUM(C42:C55)</f>
        <v>15244</v>
      </c>
      <c r="D41" s="176">
        <f t="shared" si="1"/>
        <v>112.521647861454</v>
      </c>
    </row>
    <row r="42" s="166" customFormat="1" ht="16.35" customHeight="1" spans="1:4">
      <c r="A42" s="174" t="s">
        <v>1075</v>
      </c>
      <c r="B42" s="175">
        <v>590</v>
      </c>
      <c r="C42" s="177"/>
      <c r="D42" s="176"/>
    </row>
    <row r="43" s="166" customFormat="1" ht="16.35" customHeight="1" spans="1:4">
      <c r="A43" s="174" t="s">
        <v>1076</v>
      </c>
      <c r="B43" s="175"/>
      <c r="C43" s="177"/>
      <c r="D43" s="176"/>
    </row>
    <row r="44" s="166" customFormat="1" ht="16.35" customHeight="1" spans="1:4">
      <c r="A44" s="174" t="s">
        <v>1077</v>
      </c>
      <c r="B44" s="175"/>
      <c r="C44" s="177"/>
      <c r="D44" s="176"/>
    </row>
    <row r="45" s="166" customFormat="1" ht="16.35" customHeight="1" spans="1:4">
      <c r="A45" s="174" t="s">
        <v>1078</v>
      </c>
      <c r="B45" s="175">
        <v>1000</v>
      </c>
      <c r="C45" s="177">
        <v>1000</v>
      </c>
      <c r="D45" s="176">
        <f t="shared" si="1"/>
        <v>100</v>
      </c>
    </row>
    <row r="46" s="166" customFormat="1" ht="16.35" customHeight="1" spans="1:4">
      <c r="A46" s="174" t="s">
        <v>1079</v>
      </c>
      <c r="B46" s="175">
        <v>2447.9</v>
      </c>
      <c r="C46" s="177">
        <v>1929</v>
      </c>
      <c r="D46" s="176">
        <f t="shared" si="1"/>
        <v>126.899948159668</v>
      </c>
    </row>
    <row r="47" s="166" customFormat="1" ht="16.35" customHeight="1" spans="1:4">
      <c r="A47" s="174" t="s">
        <v>1080</v>
      </c>
      <c r="B47" s="175"/>
      <c r="C47" s="177"/>
      <c r="D47" s="176"/>
    </row>
    <row r="48" s="166" customFormat="1" ht="16.35" customHeight="1" spans="1:4">
      <c r="A48" s="174" t="s">
        <v>1081</v>
      </c>
      <c r="B48" s="175">
        <v>3088.2</v>
      </c>
      <c r="C48" s="177">
        <v>2876</v>
      </c>
      <c r="D48" s="176">
        <f>B48/C48*100</f>
        <v>107.378303198887</v>
      </c>
    </row>
    <row r="49" s="166" customFormat="1" ht="16.35" customHeight="1" spans="1:4">
      <c r="A49" s="174" t="s">
        <v>1082</v>
      </c>
      <c r="B49" s="175"/>
      <c r="C49" s="177"/>
      <c r="D49" s="176"/>
    </row>
    <row r="50" s="166" customFormat="1" ht="16.35" customHeight="1" spans="1:4">
      <c r="A50" s="174" t="s">
        <v>1083</v>
      </c>
      <c r="B50" s="175"/>
      <c r="C50" s="177"/>
      <c r="D50" s="176"/>
    </row>
    <row r="51" s="166" customFormat="1" ht="16.35" customHeight="1" spans="1:4">
      <c r="A51" s="174" t="s">
        <v>1084</v>
      </c>
      <c r="B51" s="175"/>
      <c r="C51" s="177"/>
      <c r="D51" s="176"/>
    </row>
    <row r="52" s="166" customFormat="1" ht="16.35" customHeight="1" spans="1:4">
      <c r="A52" s="174" t="s">
        <v>1085</v>
      </c>
      <c r="B52" s="175">
        <v>6032.7</v>
      </c>
      <c r="C52" s="177">
        <v>5565</v>
      </c>
      <c r="D52" s="176">
        <f>B52/C52*100</f>
        <v>108.404312668464</v>
      </c>
    </row>
    <row r="53" s="166" customFormat="1" ht="16.35" customHeight="1" spans="1:4">
      <c r="A53" s="174" t="s">
        <v>1086</v>
      </c>
      <c r="B53" s="175"/>
      <c r="C53" s="177"/>
      <c r="D53" s="176"/>
    </row>
    <row r="54" s="166" customFormat="1" ht="16.35" customHeight="1" spans="1:4">
      <c r="A54" s="174" t="s">
        <v>1087</v>
      </c>
      <c r="B54" s="175"/>
      <c r="C54" s="177"/>
      <c r="D54" s="176"/>
    </row>
    <row r="55" s="166" customFormat="1" ht="16.35" customHeight="1" spans="1:4">
      <c r="A55" s="174" t="s">
        <v>1088</v>
      </c>
      <c r="B55" s="175">
        <v>3994</v>
      </c>
      <c r="C55" s="177">
        <v>3874</v>
      </c>
      <c r="D55" s="176">
        <f>B55/C55*100</f>
        <v>103.097573567372</v>
      </c>
    </row>
    <row r="56" s="166" customFormat="1" ht="16.35" customHeight="1" spans="1:4">
      <c r="A56" s="174" t="s">
        <v>1089</v>
      </c>
      <c r="B56" s="175"/>
      <c r="C56" s="177"/>
      <c r="D56" s="176"/>
    </row>
    <row r="57" s="166" customFormat="1" ht="16.35" customHeight="1" spans="1:4">
      <c r="A57" s="174" t="s">
        <v>1090</v>
      </c>
      <c r="B57" s="175"/>
      <c r="C57" s="177"/>
      <c r="D57" s="176"/>
    </row>
    <row r="58" s="166" customFormat="1" ht="16.35" customHeight="1" spans="1:4">
      <c r="A58" s="174" t="s">
        <v>1091</v>
      </c>
      <c r="B58" s="175"/>
      <c r="C58" s="177"/>
      <c r="D58" s="176"/>
    </row>
    <row r="59" s="166" customFormat="1" ht="16.35" customHeight="1" spans="1:4">
      <c r="A59" s="174" t="s">
        <v>1092</v>
      </c>
      <c r="B59" s="175"/>
      <c r="C59" s="177"/>
      <c r="D59" s="176"/>
    </row>
    <row r="60" s="166" customFormat="1" ht="16.35" customHeight="1" spans="1:4">
      <c r="A60" s="174" t="s">
        <v>1093</v>
      </c>
      <c r="B60" s="175"/>
      <c r="C60" s="177"/>
      <c r="D60" s="176"/>
    </row>
    <row r="61" s="166" customFormat="1" ht="16.35" customHeight="1" spans="1:4">
      <c r="A61" s="174" t="s">
        <v>1094</v>
      </c>
      <c r="B61" s="175"/>
      <c r="C61" s="177"/>
      <c r="D61" s="176"/>
    </row>
    <row r="62" s="166" customFormat="1" ht="16.35" customHeight="1" spans="1:4">
      <c r="A62" s="174" t="s">
        <v>1095</v>
      </c>
      <c r="B62" s="175"/>
      <c r="C62" s="177"/>
      <c r="D62" s="176"/>
    </row>
    <row r="63" s="166" customFormat="1" ht="16.35" customHeight="1" spans="1:4">
      <c r="A63" s="174" t="s">
        <v>1096</v>
      </c>
      <c r="B63" s="175"/>
      <c r="C63" s="177"/>
      <c r="D63" s="176"/>
    </row>
    <row r="64" s="166" customFormat="1" ht="16.35" customHeight="1" spans="1:4">
      <c r="A64" s="174" t="s">
        <v>1097</v>
      </c>
      <c r="B64" s="175"/>
      <c r="C64" s="177"/>
      <c r="D64" s="176"/>
    </row>
    <row r="65" s="166" customFormat="1" ht="16.35" customHeight="1" spans="1:4">
      <c r="A65" s="174" t="s">
        <v>1098</v>
      </c>
      <c r="B65" s="175"/>
      <c r="C65" s="177"/>
      <c r="D65" s="176"/>
    </row>
    <row r="66" s="166" customFormat="1" ht="16.35" customHeight="1" spans="1:4">
      <c r="A66" s="174" t="s">
        <v>1099</v>
      </c>
      <c r="B66" s="175"/>
      <c r="C66" s="177"/>
      <c r="D66" s="176"/>
    </row>
    <row r="67" s="166" customFormat="1" ht="16.35" customHeight="1" spans="1:4">
      <c r="A67" s="174" t="s">
        <v>1100</v>
      </c>
      <c r="B67" s="175"/>
      <c r="C67" s="177"/>
      <c r="D67" s="176"/>
    </row>
    <row r="68" s="166" customFormat="1" ht="16.35" customHeight="1" spans="1:4">
      <c r="A68" s="174" t="s">
        <v>1101</v>
      </c>
      <c r="B68" s="175"/>
      <c r="C68" s="177"/>
      <c r="D68" s="176"/>
    </row>
    <row r="69" s="166" customFormat="1" ht="16.35" customHeight="1" spans="1:4">
      <c r="A69" s="174" t="s">
        <v>1102</v>
      </c>
      <c r="B69" s="175"/>
      <c r="C69" s="177"/>
      <c r="D69" s="176"/>
    </row>
    <row r="70" s="166" customFormat="1" ht="16.35" customHeight="1" spans="1:4">
      <c r="A70" s="174" t="s">
        <v>1103</v>
      </c>
      <c r="B70" s="175"/>
      <c r="C70" s="177"/>
      <c r="D70" s="176"/>
    </row>
    <row r="71" s="166" customFormat="1" ht="16.35" customHeight="1" spans="1:4">
      <c r="A71" s="174" t="s">
        <v>1104</v>
      </c>
      <c r="B71" s="175"/>
      <c r="C71" s="177"/>
      <c r="D71" s="176"/>
    </row>
    <row r="72" s="166" customFormat="1" ht="16.35" customHeight="1" spans="1:4">
      <c r="A72" s="174" t="s">
        <v>1105</v>
      </c>
      <c r="B72" s="175"/>
      <c r="C72" s="177"/>
      <c r="D72" s="176"/>
    </row>
    <row r="73" s="166" customFormat="1" ht="16.35" customHeight="1" spans="1:4">
      <c r="A73" s="174" t="s">
        <v>1106</v>
      </c>
      <c r="B73" s="175"/>
      <c r="C73" s="177"/>
      <c r="D73" s="176"/>
    </row>
    <row r="74" s="166" customFormat="1" ht="16.35" customHeight="1" spans="1:4">
      <c r="A74" s="174" t="s">
        <v>1107</v>
      </c>
      <c r="B74" s="175"/>
      <c r="C74" s="177"/>
      <c r="D74" s="176"/>
    </row>
    <row r="75" s="166" customFormat="1" ht="16.35" customHeight="1" spans="1:4">
      <c r="A75" s="174" t="s">
        <v>1108</v>
      </c>
      <c r="B75" s="175"/>
      <c r="C75" s="177"/>
      <c r="D75" s="176"/>
    </row>
    <row r="76" s="166" customFormat="1" ht="16.35" customHeight="1" spans="1:4">
      <c r="A76" s="174" t="s">
        <v>1109</v>
      </c>
      <c r="B76" s="175"/>
      <c r="C76" s="177"/>
      <c r="D76" s="176"/>
    </row>
    <row r="77" s="166" customFormat="1" ht="16.35" customHeight="1" spans="1:4">
      <c r="A77" s="174" t="s">
        <v>1110</v>
      </c>
      <c r="B77" s="175"/>
      <c r="C77" s="177"/>
      <c r="D77" s="176"/>
    </row>
    <row r="78" s="166" customFormat="1" ht="16.35" customHeight="1" spans="1:4">
      <c r="A78" s="174" t="s">
        <v>1111</v>
      </c>
      <c r="B78" s="175"/>
      <c r="C78" s="177"/>
      <c r="D78" s="176"/>
    </row>
    <row r="79" s="166" customFormat="1" ht="17.45" customHeight="1" spans="1:4">
      <c r="A79" s="174" t="s">
        <v>1112</v>
      </c>
      <c r="B79" s="175"/>
      <c r="C79" s="177"/>
      <c r="D79" s="176"/>
    </row>
    <row r="80" s="166" customFormat="1" ht="16.35" customHeight="1" spans="1:4">
      <c r="A80" s="174" t="s">
        <v>1113</v>
      </c>
      <c r="B80" s="175"/>
      <c r="C80" s="177"/>
      <c r="D80" s="176"/>
    </row>
    <row r="81" s="166" customFormat="1" ht="16.35" customHeight="1" spans="1:4">
      <c r="A81" s="178" t="s">
        <v>1114</v>
      </c>
      <c r="B81" s="175">
        <f>+B5+B13+B41+B56+B71+B76</f>
        <v>107825.2</v>
      </c>
      <c r="C81" s="175">
        <f>+C5+C13+C41+C56+C71+C76</f>
        <v>98966</v>
      </c>
      <c r="D81" s="176">
        <f>B81/C81*100</f>
        <v>108.951761210921</v>
      </c>
    </row>
    <row r="82" ht="15.75" spans="2:4">
      <c r="B82" s="179"/>
      <c r="C82" s="179"/>
      <c r="D82" s="179"/>
    </row>
    <row r="83" ht="15.75" spans="2:4">
      <c r="B83" s="179"/>
      <c r="C83" s="179"/>
      <c r="D83" s="179"/>
    </row>
    <row r="84" ht="15.75" spans="2:4">
      <c r="B84" s="179"/>
      <c r="C84" s="179"/>
      <c r="D84" s="179"/>
    </row>
    <row r="85" ht="15.75" spans="2:4">
      <c r="B85" s="179"/>
      <c r="C85" s="179"/>
      <c r="D85" s="179"/>
    </row>
    <row r="86" ht="15.75" spans="2:4">
      <c r="B86" s="179"/>
      <c r="C86" s="179"/>
      <c r="D86" s="179"/>
    </row>
    <row r="87" ht="15.75" spans="2:4">
      <c r="B87" s="179"/>
      <c r="C87" s="179"/>
      <c r="D87" s="179"/>
    </row>
    <row r="88" ht="15.75" spans="2:4">
      <c r="B88" s="179"/>
      <c r="C88" s="179"/>
      <c r="D88" s="179"/>
    </row>
    <row r="89" ht="15.75" spans="2:4">
      <c r="B89" s="179"/>
      <c r="C89" s="179"/>
      <c r="D89" s="179"/>
    </row>
    <row r="90" ht="15.75" spans="2:4">
      <c r="B90" s="179"/>
      <c r="C90" s="179"/>
      <c r="D90" s="179"/>
    </row>
    <row r="91" ht="15.75" spans="2:4">
      <c r="B91" s="179"/>
      <c r="C91" s="179"/>
      <c r="D91" s="179"/>
    </row>
  </sheetData>
  <autoFilter ref="A3:C81">
    <extLst/>
  </autoFilter>
  <mergeCells count="1">
    <mergeCell ref="A2:D2"/>
  </mergeCells>
  <printOptions horizontalCentered="1"/>
  <pageMargins left="0.707638888888889" right="0.707638888888889" top="0.747916666666667" bottom="0.747916666666667" header="0.313888888888889" footer="0.313888888888889"/>
  <pageSetup paperSize="9" scale="88" fitToHeight="0" orientation="portrait"/>
  <headerFooter>
    <oddFooter>&amp;C附表1-6</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44"/>
  <sheetViews>
    <sheetView workbookViewId="0">
      <selection activeCell="C4" sqref="C4:F4"/>
    </sheetView>
  </sheetViews>
  <sheetFormatPr defaultColWidth="9" defaultRowHeight="15.75"/>
  <cols>
    <col min="1" max="1" width="41" customWidth="1"/>
    <col min="2" max="2" width="7" customWidth="1"/>
    <col min="3" max="20" width="6.625" customWidth="1"/>
    <col min="21" max="21" width="9.375" style="153" customWidth="1"/>
  </cols>
  <sheetData>
    <row r="1" spans="1:1">
      <c r="A1" s="71" t="s">
        <v>1115</v>
      </c>
    </row>
    <row r="2" ht="24" customHeight="1" spans="1:21">
      <c r="A2" s="154" t="s">
        <v>1116</v>
      </c>
      <c r="B2" s="154"/>
      <c r="C2" s="154"/>
      <c r="D2" s="154"/>
      <c r="E2" s="154"/>
      <c r="F2" s="154"/>
      <c r="G2" s="154"/>
      <c r="H2" s="154"/>
      <c r="I2" s="154"/>
      <c r="J2" s="154"/>
      <c r="K2" s="154"/>
      <c r="L2" s="154"/>
      <c r="M2" s="154"/>
      <c r="N2" s="154"/>
      <c r="O2" s="154"/>
      <c r="P2" s="154"/>
      <c r="Q2" s="154"/>
      <c r="R2" s="154"/>
      <c r="S2" s="154"/>
      <c r="T2" s="154"/>
      <c r="U2" s="162"/>
    </row>
    <row r="3" spans="1:21">
      <c r="A3" s="155"/>
      <c r="B3" s="92"/>
      <c r="C3" s="92"/>
      <c r="D3" s="92"/>
      <c r="E3" s="92"/>
      <c r="F3" s="92"/>
      <c r="G3" s="92"/>
      <c r="H3" s="92"/>
      <c r="I3" s="92"/>
      <c r="J3" s="92"/>
      <c r="K3" s="92"/>
      <c r="L3" s="92"/>
      <c r="M3" s="92"/>
      <c r="N3" s="92"/>
      <c r="O3" s="92"/>
      <c r="P3" s="92"/>
      <c r="Q3" s="92"/>
      <c r="R3" s="92"/>
      <c r="S3" s="92"/>
      <c r="T3" s="161" t="s">
        <v>1117</v>
      </c>
      <c r="U3" s="163"/>
    </row>
    <row r="4" ht="27.95" customHeight="1" spans="1:21">
      <c r="A4" s="156" t="s">
        <v>1040</v>
      </c>
      <c r="B4" s="84" t="s">
        <v>1118</v>
      </c>
      <c r="C4" s="94" t="s">
        <v>1119</v>
      </c>
      <c r="D4" s="94" t="s">
        <v>1120</v>
      </c>
      <c r="E4" s="94" t="s">
        <v>1121</v>
      </c>
      <c r="F4" s="94" t="s">
        <v>1122</v>
      </c>
      <c r="G4" s="94" t="s">
        <v>1123</v>
      </c>
      <c r="H4" s="94" t="s">
        <v>1124</v>
      </c>
      <c r="I4" s="94" t="s">
        <v>1125</v>
      </c>
      <c r="J4" s="94" t="s">
        <v>1126</v>
      </c>
      <c r="K4" s="94" t="s">
        <v>1127</v>
      </c>
      <c r="L4" s="94" t="s">
        <v>1128</v>
      </c>
      <c r="M4" s="94" t="s">
        <v>1129</v>
      </c>
      <c r="N4" s="94" t="s">
        <v>1130</v>
      </c>
      <c r="O4" s="94" t="s">
        <v>1131</v>
      </c>
      <c r="P4" s="94" t="s">
        <v>1132</v>
      </c>
      <c r="Q4" s="94" t="s">
        <v>1133</v>
      </c>
      <c r="R4" s="94" t="s">
        <v>1134</v>
      </c>
      <c r="S4" s="94" t="s">
        <v>1135</v>
      </c>
      <c r="T4" s="94" t="s">
        <v>1136</v>
      </c>
      <c r="U4" s="94" t="s">
        <v>1137</v>
      </c>
    </row>
    <row r="5" ht="16.7" customHeight="1" spans="1:21">
      <c r="A5" s="157" t="s">
        <v>1138</v>
      </c>
      <c r="B5" s="158"/>
      <c r="C5" s="158"/>
      <c r="D5" s="158"/>
      <c r="E5" s="158"/>
      <c r="F5" s="158"/>
      <c r="G5" s="158"/>
      <c r="H5" s="158"/>
      <c r="I5" s="158"/>
      <c r="J5" s="158"/>
      <c r="K5" s="158"/>
      <c r="L5" s="158"/>
      <c r="M5" s="158"/>
      <c r="N5" s="158"/>
      <c r="O5" s="158"/>
      <c r="P5" s="158"/>
      <c r="Q5" s="158"/>
      <c r="R5" s="158"/>
      <c r="S5" s="158"/>
      <c r="T5" s="158"/>
      <c r="U5" s="164"/>
    </row>
    <row r="6" ht="16.7" customHeight="1" spans="1:21">
      <c r="A6" s="159" t="s">
        <v>1139</v>
      </c>
      <c r="B6" s="160"/>
      <c r="C6" s="160"/>
      <c r="D6" s="160"/>
      <c r="E6" s="160"/>
      <c r="F6" s="160"/>
      <c r="G6" s="160"/>
      <c r="H6" s="160"/>
      <c r="I6" s="160"/>
      <c r="J6" s="160"/>
      <c r="K6" s="160"/>
      <c r="L6" s="160"/>
      <c r="M6" s="160"/>
      <c r="N6" s="160"/>
      <c r="O6" s="160"/>
      <c r="P6" s="160"/>
      <c r="Q6" s="160"/>
      <c r="R6" s="160"/>
      <c r="S6" s="160"/>
      <c r="T6" s="160"/>
      <c r="U6" s="165"/>
    </row>
    <row r="7" ht="16.7" customHeight="1" spans="1:21">
      <c r="A7" s="159" t="s">
        <v>1140</v>
      </c>
      <c r="B7" s="160"/>
      <c r="C7" s="160"/>
      <c r="D7" s="160"/>
      <c r="E7" s="160"/>
      <c r="F7" s="160"/>
      <c r="G7" s="160"/>
      <c r="H7" s="160"/>
      <c r="I7" s="160"/>
      <c r="J7" s="160"/>
      <c r="K7" s="160"/>
      <c r="L7" s="160"/>
      <c r="M7" s="160"/>
      <c r="N7" s="160"/>
      <c r="O7" s="160"/>
      <c r="P7" s="160"/>
      <c r="Q7" s="160"/>
      <c r="R7" s="160"/>
      <c r="S7" s="160"/>
      <c r="T7" s="160"/>
      <c r="U7" s="165"/>
    </row>
    <row r="8" ht="16.7" customHeight="1" spans="1:21">
      <c r="A8" s="159" t="s">
        <v>1141</v>
      </c>
      <c r="B8" s="160"/>
      <c r="C8" s="160"/>
      <c r="D8" s="160"/>
      <c r="E8" s="160"/>
      <c r="F8" s="160"/>
      <c r="G8" s="160"/>
      <c r="H8" s="160"/>
      <c r="I8" s="160"/>
      <c r="J8" s="160"/>
      <c r="K8" s="160"/>
      <c r="L8" s="160"/>
      <c r="M8" s="160"/>
      <c r="N8" s="160"/>
      <c r="O8" s="160"/>
      <c r="P8" s="160"/>
      <c r="Q8" s="160"/>
      <c r="R8" s="160"/>
      <c r="S8" s="160"/>
      <c r="T8" s="160"/>
      <c r="U8" s="165"/>
    </row>
    <row r="9" ht="16.7" customHeight="1" spans="1:21">
      <c r="A9" s="157" t="s">
        <v>1142</v>
      </c>
      <c r="B9" s="160">
        <f>SUM(B10:B24)</f>
        <v>12184</v>
      </c>
      <c r="C9" s="160">
        <f t="shared" ref="C9:U9" si="0">SUM(C10:C24)</f>
        <v>972</v>
      </c>
      <c r="D9" s="160">
        <f t="shared" si="0"/>
        <v>1156</v>
      </c>
      <c r="E9" s="160">
        <f t="shared" si="0"/>
        <v>579</v>
      </c>
      <c r="F9" s="160">
        <f t="shared" si="0"/>
        <v>316</v>
      </c>
      <c r="G9" s="160">
        <f t="shared" si="0"/>
        <v>351</v>
      </c>
      <c r="H9" s="160">
        <f t="shared" si="0"/>
        <v>752</v>
      </c>
      <c r="I9" s="160">
        <f t="shared" si="0"/>
        <v>634</v>
      </c>
      <c r="J9" s="160">
        <f t="shared" si="0"/>
        <v>645</v>
      </c>
      <c r="K9" s="160">
        <f t="shared" si="0"/>
        <v>650</v>
      </c>
      <c r="L9" s="160">
        <f t="shared" si="0"/>
        <v>1060</v>
      </c>
      <c r="M9" s="160">
        <f t="shared" si="0"/>
        <v>397</v>
      </c>
      <c r="N9" s="160">
        <f t="shared" si="0"/>
        <v>719</v>
      </c>
      <c r="O9" s="160">
        <f t="shared" si="0"/>
        <v>568</v>
      </c>
      <c r="P9" s="160">
        <f t="shared" si="0"/>
        <v>303</v>
      </c>
      <c r="Q9" s="160">
        <f t="shared" si="0"/>
        <v>378</v>
      </c>
      <c r="R9" s="160">
        <f t="shared" si="0"/>
        <v>998</v>
      </c>
      <c r="S9" s="160">
        <f t="shared" si="0"/>
        <v>564</v>
      </c>
      <c r="T9" s="160">
        <f t="shared" si="0"/>
        <v>342</v>
      </c>
      <c r="U9" s="160">
        <f t="shared" si="0"/>
        <v>800</v>
      </c>
    </row>
    <row r="10" ht="16.7" customHeight="1" spans="1:21">
      <c r="A10" s="159" t="s">
        <v>1143</v>
      </c>
      <c r="B10" s="160">
        <f>SUM(C10:U10)</f>
        <v>1862</v>
      </c>
      <c r="C10" s="160">
        <v>148</v>
      </c>
      <c r="D10" s="160">
        <v>164</v>
      </c>
      <c r="E10" s="160">
        <v>111</v>
      </c>
      <c r="F10" s="160">
        <v>50</v>
      </c>
      <c r="G10" s="160">
        <v>75</v>
      </c>
      <c r="H10" s="160">
        <v>103</v>
      </c>
      <c r="I10" s="160">
        <v>105</v>
      </c>
      <c r="J10" s="160">
        <v>113</v>
      </c>
      <c r="K10" s="160">
        <v>106</v>
      </c>
      <c r="L10" s="160">
        <v>156</v>
      </c>
      <c r="M10" s="160">
        <v>65</v>
      </c>
      <c r="N10" s="160">
        <v>106</v>
      </c>
      <c r="O10" s="160">
        <v>81</v>
      </c>
      <c r="P10" s="160">
        <v>72</v>
      </c>
      <c r="Q10" s="160">
        <v>70</v>
      </c>
      <c r="R10" s="160">
        <v>178</v>
      </c>
      <c r="S10" s="160">
        <v>92</v>
      </c>
      <c r="T10" s="160">
        <v>67</v>
      </c>
      <c r="U10" s="160"/>
    </row>
    <row r="11" ht="16.7" customHeight="1" spans="1:21">
      <c r="A11" s="159" t="s">
        <v>1144</v>
      </c>
      <c r="B11" s="160">
        <f t="shared" ref="B11:B24" si="1">SUM(C11:U11)</f>
        <v>2696</v>
      </c>
      <c r="C11" s="160">
        <v>193</v>
      </c>
      <c r="D11" s="160">
        <v>307</v>
      </c>
      <c r="E11" s="160">
        <v>126</v>
      </c>
      <c r="F11" s="160">
        <v>113</v>
      </c>
      <c r="G11" s="160">
        <v>96</v>
      </c>
      <c r="H11" s="160">
        <v>217</v>
      </c>
      <c r="I11" s="160">
        <v>167</v>
      </c>
      <c r="J11" s="160">
        <v>110</v>
      </c>
      <c r="K11" s="160">
        <v>189</v>
      </c>
      <c r="L11" s="160">
        <v>244</v>
      </c>
      <c r="M11" s="160">
        <v>112</v>
      </c>
      <c r="N11" s="160">
        <v>188</v>
      </c>
      <c r="O11" s="160">
        <v>161</v>
      </c>
      <c r="P11" s="160">
        <v>51</v>
      </c>
      <c r="Q11" s="160">
        <v>80</v>
      </c>
      <c r="R11" s="160">
        <v>164</v>
      </c>
      <c r="S11" s="160">
        <v>108</v>
      </c>
      <c r="T11" s="160">
        <v>70</v>
      </c>
      <c r="U11" s="160"/>
    </row>
    <row r="12" ht="16.7" customHeight="1" spans="1:21">
      <c r="A12" s="159" t="s">
        <v>1145</v>
      </c>
      <c r="B12" s="160">
        <f t="shared" si="1"/>
        <v>0</v>
      </c>
      <c r="C12" s="160"/>
      <c r="D12" s="160"/>
      <c r="E12" s="160"/>
      <c r="F12" s="160"/>
      <c r="G12" s="160"/>
      <c r="H12" s="160"/>
      <c r="I12" s="160"/>
      <c r="J12" s="160"/>
      <c r="K12" s="160"/>
      <c r="L12" s="160"/>
      <c r="M12" s="160"/>
      <c r="N12" s="160"/>
      <c r="O12" s="160"/>
      <c r="P12" s="160"/>
      <c r="Q12" s="160"/>
      <c r="R12" s="160"/>
      <c r="S12" s="160"/>
      <c r="T12" s="160"/>
      <c r="U12" s="160"/>
    </row>
    <row r="13" ht="16.7" customHeight="1" spans="1:21">
      <c r="A13" s="159" t="s">
        <v>1146</v>
      </c>
      <c r="B13" s="160">
        <f t="shared" si="1"/>
        <v>2608</v>
      </c>
      <c r="C13" s="160">
        <v>189</v>
      </c>
      <c r="D13" s="160">
        <v>301</v>
      </c>
      <c r="E13" s="160">
        <v>130</v>
      </c>
      <c r="F13" s="160">
        <v>85</v>
      </c>
      <c r="G13" s="160">
        <v>90</v>
      </c>
      <c r="H13" s="160">
        <v>182</v>
      </c>
      <c r="I13" s="160">
        <v>161</v>
      </c>
      <c r="J13" s="160">
        <v>121</v>
      </c>
      <c r="K13" s="160">
        <v>175</v>
      </c>
      <c r="L13" s="160">
        <v>254</v>
      </c>
      <c r="M13" s="160">
        <v>93</v>
      </c>
      <c r="N13" s="160">
        <v>158</v>
      </c>
      <c r="O13" s="160">
        <v>134</v>
      </c>
      <c r="P13" s="160">
        <v>68</v>
      </c>
      <c r="Q13" s="160">
        <v>80</v>
      </c>
      <c r="R13" s="160">
        <v>184</v>
      </c>
      <c r="S13" s="160">
        <v>131</v>
      </c>
      <c r="T13" s="160">
        <v>72</v>
      </c>
      <c r="U13" s="160"/>
    </row>
    <row r="14" ht="16.7" customHeight="1" spans="1:21">
      <c r="A14" s="159" t="s">
        <v>1147</v>
      </c>
      <c r="B14" s="160">
        <f t="shared" si="1"/>
        <v>800</v>
      </c>
      <c r="C14" s="160"/>
      <c r="D14" s="160"/>
      <c r="E14" s="160"/>
      <c r="F14" s="160"/>
      <c r="G14" s="160"/>
      <c r="H14" s="160"/>
      <c r="I14" s="160"/>
      <c r="J14" s="160"/>
      <c r="K14" s="160"/>
      <c r="L14" s="160"/>
      <c r="M14" s="160"/>
      <c r="N14" s="160"/>
      <c r="O14" s="160"/>
      <c r="P14" s="160"/>
      <c r="Q14" s="160"/>
      <c r="R14" s="160"/>
      <c r="S14" s="160"/>
      <c r="T14" s="160"/>
      <c r="U14" s="160">
        <v>800</v>
      </c>
    </row>
    <row r="15" ht="16.7" customHeight="1" spans="1:21">
      <c r="A15" s="159" t="s">
        <v>1148</v>
      </c>
      <c r="B15" s="160">
        <f t="shared" si="1"/>
        <v>0</v>
      </c>
      <c r="C15" s="160"/>
      <c r="D15" s="160"/>
      <c r="E15" s="160"/>
      <c r="F15" s="160"/>
      <c r="G15" s="160"/>
      <c r="H15" s="160"/>
      <c r="I15" s="160"/>
      <c r="J15" s="160"/>
      <c r="K15" s="160"/>
      <c r="L15" s="160"/>
      <c r="M15" s="160"/>
      <c r="N15" s="160"/>
      <c r="O15" s="160"/>
      <c r="P15" s="160"/>
      <c r="Q15" s="160"/>
      <c r="R15" s="160"/>
      <c r="S15" s="160"/>
      <c r="T15" s="160"/>
      <c r="U15" s="160"/>
    </row>
    <row r="16" ht="16.7" customHeight="1" spans="1:21">
      <c r="A16" s="159" t="s">
        <v>1149</v>
      </c>
      <c r="B16" s="160">
        <f t="shared" si="1"/>
        <v>0</v>
      </c>
      <c r="C16" s="160"/>
      <c r="D16" s="160"/>
      <c r="E16" s="160"/>
      <c r="F16" s="160"/>
      <c r="G16" s="160"/>
      <c r="H16" s="160"/>
      <c r="I16" s="160"/>
      <c r="J16" s="160"/>
      <c r="K16" s="160"/>
      <c r="L16" s="160"/>
      <c r="M16" s="160"/>
      <c r="N16" s="160"/>
      <c r="O16" s="160"/>
      <c r="P16" s="160"/>
      <c r="Q16" s="160"/>
      <c r="R16" s="160"/>
      <c r="S16" s="160"/>
      <c r="T16" s="160"/>
      <c r="U16" s="160"/>
    </row>
    <row r="17" ht="16.7" customHeight="1" spans="1:21">
      <c r="A17" s="159" t="s">
        <v>1150</v>
      </c>
      <c r="B17" s="160">
        <f t="shared" si="1"/>
        <v>0</v>
      </c>
      <c r="C17" s="160"/>
      <c r="D17" s="160"/>
      <c r="E17" s="160"/>
      <c r="F17" s="160"/>
      <c r="G17" s="160"/>
      <c r="H17" s="160"/>
      <c r="I17" s="160"/>
      <c r="J17" s="160"/>
      <c r="K17" s="160"/>
      <c r="L17" s="160"/>
      <c r="M17" s="160"/>
      <c r="N17" s="160"/>
      <c r="O17" s="160"/>
      <c r="P17" s="160"/>
      <c r="Q17" s="160"/>
      <c r="R17" s="160"/>
      <c r="S17" s="160"/>
      <c r="T17" s="160"/>
      <c r="U17" s="160"/>
    </row>
    <row r="18" ht="16.7" customHeight="1" spans="1:21">
      <c r="A18" s="159" t="s">
        <v>1151</v>
      </c>
      <c r="B18" s="160">
        <f t="shared" si="1"/>
        <v>0</v>
      </c>
      <c r="C18" s="160"/>
      <c r="D18" s="160"/>
      <c r="E18" s="160"/>
      <c r="F18" s="160"/>
      <c r="G18" s="160"/>
      <c r="H18" s="160"/>
      <c r="I18" s="160"/>
      <c r="J18" s="160"/>
      <c r="K18" s="160"/>
      <c r="L18" s="160"/>
      <c r="M18" s="160"/>
      <c r="N18" s="160"/>
      <c r="O18" s="160"/>
      <c r="P18" s="160"/>
      <c r="Q18" s="160"/>
      <c r="R18" s="160"/>
      <c r="S18" s="160"/>
      <c r="T18" s="160"/>
      <c r="U18" s="160"/>
    </row>
    <row r="19" ht="16.7" customHeight="1" spans="1:21">
      <c r="A19" s="159" t="s">
        <v>1152</v>
      </c>
      <c r="B19" s="160">
        <f t="shared" si="1"/>
        <v>0</v>
      </c>
      <c r="C19" s="160"/>
      <c r="D19" s="160"/>
      <c r="E19" s="160"/>
      <c r="F19" s="160"/>
      <c r="G19" s="160"/>
      <c r="H19" s="160"/>
      <c r="I19" s="160"/>
      <c r="J19" s="160"/>
      <c r="K19" s="160"/>
      <c r="L19" s="160"/>
      <c r="M19" s="160"/>
      <c r="N19" s="160"/>
      <c r="O19" s="160"/>
      <c r="P19" s="160"/>
      <c r="Q19" s="160"/>
      <c r="R19" s="160"/>
      <c r="S19" s="160"/>
      <c r="T19" s="160"/>
      <c r="U19" s="160"/>
    </row>
    <row r="20" ht="16.7" customHeight="1" spans="1:21">
      <c r="A20" s="159" t="s">
        <v>1153</v>
      </c>
      <c r="B20" s="160">
        <f t="shared" si="1"/>
        <v>4218</v>
      </c>
      <c r="C20" s="160">
        <v>442</v>
      </c>
      <c r="D20" s="160">
        <v>384</v>
      </c>
      <c r="E20" s="160">
        <v>212</v>
      </c>
      <c r="F20" s="160">
        <v>68</v>
      </c>
      <c r="G20" s="160">
        <v>90</v>
      </c>
      <c r="H20" s="160">
        <v>250</v>
      </c>
      <c r="I20" s="160">
        <v>201</v>
      </c>
      <c r="J20" s="160">
        <v>301</v>
      </c>
      <c r="K20" s="160">
        <v>180</v>
      </c>
      <c r="L20" s="160">
        <v>406</v>
      </c>
      <c r="M20" s="160">
        <v>127</v>
      </c>
      <c r="N20" s="160">
        <v>267</v>
      </c>
      <c r="O20" s="160">
        <v>192</v>
      </c>
      <c r="P20" s="160">
        <v>112</v>
      </c>
      <c r="Q20" s="160">
        <v>148</v>
      </c>
      <c r="R20" s="160">
        <v>472</v>
      </c>
      <c r="S20" s="160">
        <v>233</v>
      </c>
      <c r="T20" s="160">
        <v>133</v>
      </c>
      <c r="U20" s="160"/>
    </row>
    <row r="21" ht="16.7" customHeight="1" spans="1:21">
      <c r="A21" s="159" t="s">
        <v>1154</v>
      </c>
      <c r="B21" s="160">
        <f t="shared" si="1"/>
        <v>0</v>
      </c>
      <c r="C21" s="160"/>
      <c r="D21" s="160"/>
      <c r="E21" s="160"/>
      <c r="F21" s="160"/>
      <c r="G21" s="160"/>
      <c r="H21" s="160"/>
      <c r="I21" s="160"/>
      <c r="J21" s="160"/>
      <c r="K21" s="160"/>
      <c r="L21" s="160"/>
      <c r="M21" s="160"/>
      <c r="N21" s="160"/>
      <c r="O21" s="160"/>
      <c r="P21" s="160"/>
      <c r="Q21" s="160"/>
      <c r="R21" s="160"/>
      <c r="S21" s="160"/>
      <c r="T21" s="160"/>
      <c r="U21" s="160"/>
    </row>
    <row r="22" ht="16.7" customHeight="1" spans="1:21">
      <c r="A22" s="159" t="s">
        <v>1155</v>
      </c>
      <c r="B22" s="160">
        <f t="shared" si="1"/>
        <v>0</v>
      </c>
      <c r="C22" s="160"/>
      <c r="D22" s="160"/>
      <c r="E22" s="160"/>
      <c r="F22" s="160"/>
      <c r="G22" s="160"/>
      <c r="H22" s="160"/>
      <c r="I22" s="160"/>
      <c r="J22" s="160"/>
      <c r="K22" s="160"/>
      <c r="L22" s="160"/>
      <c r="M22" s="160"/>
      <c r="N22" s="160"/>
      <c r="O22" s="160"/>
      <c r="P22" s="160"/>
      <c r="Q22" s="160"/>
      <c r="R22" s="160"/>
      <c r="S22" s="160"/>
      <c r="T22" s="160"/>
      <c r="U22" s="160"/>
    </row>
    <row r="23" ht="16.7" customHeight="1" spans="1:21">
      <c r="A23" s="159" t="s">
        <v>1156</v>
      </c>
      <c r="B23" s="160">
        <f t="shared" si="1"/>
        <v>0</v>
      </c>
      <c r="C23" s="160"/>
      <c r="D23" s="160"/>
      <c r="E23" s="160"/>
      <c r="F23" s="160"/>
      <c r="G23" s="160"/>
      <c r="H23" s="160"/>
      <c r="I23" s="160"/>
      <c r="J23" s="160"/>
      <c r="K23" s="160"/>
      <c r="L23" s="160"/>
      <c r="M23" s="160"/>
      <c r="N23" s="160"/>
      <c r="O23" s="160"/>
      <c r="P23" s="160"/>
      <c r="Q23" s="160"/>
      <c r="R23" s="160"/>
      <c r="S23" s="160"/>
      <c r="T23" s="160"/>
      <c r="U23" s="160"/>
    </row>
    <row r="24" ht="16.7" customHeight="1" spans="1:21">
      <c r="A24" s="159" t="s">
        <v>1157</v>
      </c>
      <c r="B24" s="160">
        <f t="shared" si="1"/>
        <v>0</v>
      </c>
      <c r="C24" s="160"/>
      <c r="D24" s="160"/>
      <c r="E24" s="160"/>
      <c r="F24" s="160"/>
      <c r="G24" s="160"/>
      <c r="H24" s="160"/>
      <c r="I24" s="160"/>
      <c r="J24" s="160"/>
      <c r="K24" s="160"/>
      <c r="L24" s="160"/>
      <c r="M24" s="160"/>
      <c r="N24" s="160"/>
      <c r="O24" s="160"/>
      <c r="P24" s="160"/>
      <c r="Q24" s="160"/>
      <c r="R24" s="160"/>
      <c r="S24" s="160"/>
      <c r="T24" s="160"/>
      <c r="U24" s="165"/>
    </row>
    <row r="25" ht="16.7" customHeight="1" spans="1:21">
      <c r="A25" s="157" t="s">
        <v>1158</v>
      </c>
      <c r="B25" s="160"/>
      <c r="C25" s="160"/>
      <c r="D25" s="160"/>
      <c r="E25" s="160"/>
      <c r="F25" s="160"/>
      <c r="G25" s="160"/>
      <c r="H25" s="160"/>
      <c r="I25" s="160"/>
      <c r="J25" s="160"/>
      <c r="K25" s="160"/>
      <c r="L25" s="160"/>
      <c r="M25" s="160"/>
      <c r="N25" s="160"/>
      <c r="O25" s="160"/>
      <c r="P25" s="160"/>
      <c r="Q25" s="160"/>
      <c r="R25" s="160"/>
      <c r="S25" s="160"/>
      <c r="T25" s="160"/>
      <c r="U25" s="165"/>
    </row>
    <row r="26" ht="16.7" customHeight="1" spans="1:21">
      <c r="A26" s="159" t="s">
        <v>1159</v>
      </c>
      <c r="B26" s="160"/>
      <c r="C26" s="160"/>
      <c r="D26" s="160"/>
      <c r="E26" s="160"/>
      <c r="F26" s="160"/>
      <c r="G26" s="160"/>
      <c r="H26" s="160"/>
      <c r="I26" s="160"/>
      <c r="J26" s="160"/>
      <c r="K26" s="160"/>
      <c r="L26" s="160"/>
      <c r="M26" s="160"/>
      <c r="N26" s="160"/>
      <c r="O26" s="160"/>
      <c r="P26" s="160"/>
      <c r="Q26" s="160"/>
      <c r="R26" s="160"/>
      <c r="S26" s="160"/>
      <c r="T26" s="160"/>
      <c r="U26" s="165"/>
    </row>
    <row r="27" ht="16.7" customHeight="1" spans="1:21">
      <c r="A27" s="159" t="s">
        <v>1160</v>
      </c>
      <c r="B27" s="160"/>
      <c r="C27" s="160"/>
      <c r="D27" s="160"/>
      <c r="E27" s="160"/>
      <c r="F27" s="160"/>
      <c r="G27" s="160"/>
      <c r="H27" s="160"/>
      <c r="I27" s="160"/>
      <c r="J27" s="160"/>
      <c r="K27" s="160"/>
      <c r="L27" s="160"/>
      <c r="M27" s="160"/>
      <c r="N27" s="160"/>
      <c r="O27" s="160"/>
      <c r="P27" s="160"/>
      <c r="Q27" s="160"/>
      <c r="R27" s="160"/>
      <c r="S27" s="160"/>
      <c r="T27" s="160"/>
      <c r="U27" s="165"/>
    </row>
    <row r="28" ht="16.7" customHeight="1" spans="1:21">
      <c r="A28" s="159" t="s">
        <v>1161</v>
      </c>
      <c r="B28" s="160"/>
      <c r="C28" s="160"/>
      <c r="D28" s="160"/>
      <c r="E28" s="160"/>
      <c r="F28" s="160"/>
      <c r="G28" s="160"/>
      <c r="H28" s="160"/>
      <c r="I28" s="160"/>
      <c r="J28" s="160"/>
      <c r="K28" s="160"/>
      <c r="L28" s="160"/>
      <c r="M28" s="160"/>
      <c r="N28" s="160"/>
      <c r="O28" s="160"/>
      <c r="P28" s="160"/>
      <c r="Q28" s="160"/>
      <c r="R28" s="160"/>
      <c r="S28" s="160"/>
      <c r="T28" s="160"/>
      <c r="U28" s="165"/>
    </row>
    <row r="29" ht="16.7" customHeight="1" spans="1:21">
      <c r="A29" s="159" t="s">
        <v>1162</v>
      </c>
      <c r="B29" s="160"/>
      <c r="C29" s="160"/>
      <c r="D29" s="160"/>
      <c r="E29" s="160"/>
      <c r="F29" s="160"/>
      <c r="G29" s="160"/>
      <c r="H29" s="160"/>
      <c r="I29" s="160"/>
      <c r="J29" s="160"/>
      <c r="K29" s="160"/>
      <c r="L29" s="160"/>
      <c r="M29" s="160"/>
      <c r="N29" s="160"/>
      <c r="O29" s="160"/>
      <c r="P29" s="160"/>
      <c r="Q29" s="160"/>
      <c r="R29" s="160"/>
      <c r="S29" s="160"/>
      <c r="T29" s="160"/>
      <c r="U29" s="165"/>
    </row>
    <row r="30" ht="16.7" customHeight="1" spans="1:21">
      <c r="A30" s="159" t="s">
        <v>1163</v>
      </c>
      <c r="B30" s="160"/>
      <c r="C30" s="160"/>
      <c r="D30" s="160"/>
      <c r="E30" s="160"/>
      <c r="F30" s="160"/>
      <c r="G30" s="160"/>
      <c r="H30" s="160"/>
      <c r="I30" s="160"/>
      <c r="J30" s="160"/>
      <c r="K30" s="160"/>
      <c r="L30" s="160"/>
      <c r="M30" s="160"/>
      <c r="N30" s="160"/>
      <c r="O30" s="160"/>
      <c r="P30" s="160"/>
      <c r="Q30" s="160"/>
      <c r="R30" s="160"/>
      <c r="S30" s="160"/>
      <c r="T30" s="160"/>
      <c r="U30" s="165"/>
    </row>
    <row r="31" ht="16.7" customHeight="1" spans="1:21">
      <c r="A31" s="159" t="s">
        <v>1164</v>
      </c>
      <c r="B31" s="160"/>
      <c r="C31" s="160"/>
      <c r="D31" s="160"/>
      <c r="E31" s="160"/>
      <c r="F31" s="160"/>
      <c r="G31" s="160"/>
      <c r="H31" s="160"/>
      <c r="I31" s="160"/>
      <c r="J31" s="160"/>
      <c r="K31" s="160"/>
      <c r="L31" s="160"/>
      <c r="M31" s="160"/>
      <c r="N31" s="160"/>
      <c r="O31" s="160"/>
      <c r="P31" s="160"/>
      <c r="Q31" s="160"/>
      <c r="R31" s="160"/>
      <c r="S31" s="160"/>
      <c r="T31" s="160"/>
      <c r="U31" s="165"/>
    </row>
    <row r="32" ht="16.7" customHeight="1" spans="1:21">
      <c r="A32" s="159" t="s">
        <v>1165</v>
      </c>
      <c r="B32" s="160"/>
      <c r="C32" s="160"/>
      <c r="D32" s="160"/>
      <c r="E32" s="160"/>
      <c r="F32" s="160"/>
      <c r="G32" s="160"/>
      <c r="H32" s="160"/>
      <c r="I32" s="160"/>
      <c r="J32" s="160"/>
      <c r="K32" s="160"/>
      <c r="L32" s="160"/>
      <c r="M32" s="160"/>
      <c r="N32" s="160"/>
      <c r="O32" s="160"/>
      <c r="P32" s="160"/>
      <c r="Q32" s="160"/>
      <c r="R32" s="160"/>
      <c r="S32" s="160"/>
      <c r="T32" s="160"/>
      <c r="U32" s="165"/>
    </row>
    <row r="33" ht="16.7" customHeight="1" spans="1:21">
      <c r="A33" s="159" t="s">
        <v>1166</v>
      </c>
      <c r="B33" s="160"/>
      <c r="C33" s="160"/>
      <c r="D33" s="160"/>
      <c r="E33" s="160"/>
      <c r="F33" s="160"/>
      <c r="G33" s="160"/>
      <c r="H33" s="160"/>
      <c r="I33" s="160"/>
      <c r="J33" s="160"/>
      <c r="K33" s="160"/>
      <c r="L33" s="160"/>
      <c r="M33" s="160"/>
      <c r="N33" s="160"/>
      <c r="O33" s="160"/>
      <c r="P33" s="160"/>
      <c r="Q33" s="160"/>
      <c r="R33" s="160"/>
      <c r="S33" s="160"/>
      <c r="T33" s="160"/>
      <c r="U33" s="165"/>
    </row>
    <row r="34" ht="16.7" customHeight="1" spans="1:21">
      <c r="A34" s="159" t="s">
        <v>1167</v>
      </c>
      <c r="B34" s="160"/>
      <c r="C34" s="160"/>
      <c r="D34" s="160"/>
      <c r="E34" s="160"/>
      <c r="F34" s="160"/>
      <c r="G34" s="160"/>
      <c r="H34" s="160"/>
      <c r="I34" s="160"/>
      <c r="J34" s="160"/>
      <c r="K34" s="160"/>
      <c r="L34" s="160"/>
      <c r="M34" s="160"/>
      <c r="N34" s="160"/>
      <c r="O34" s="160"/>
      <c r="P34" s="160"/>
      <c r="Q34" s="160"/>
      <c r="R34" s="160"/>
      <c r="S34" s="160"/>
      <c r="T34" s="160"/>
      <c r="U34" s="165"/>
    </row>
    <row r="35" ht="16.7" customHeight="1" spans="1:21">
      <c r="A35" s="159" t="s">
        <v>1168</v>
      </c>
      <c r="B35" s="160"/>
      <c r="C35" s="160"/>
      <c r="D35" s="160"/>
      <c r="E35" s="160"/>
      <c r="F35" s="160"/>
      <c r="G35" s="160"/>
      <c r="H35" s="160"/>
      <c r="I35" s="160"/>
      <c r="J35" s="160"/>
      <c r="K35" s="160"/>
      <c r="L35" s="160"/>
      <c r="M35" s="160"/>
      <c r="N35" s="160"/>
      <c r="O35" s="160"/>
      <c r="P35" s="160"/>
      <c r="Q35" s="160"/>
      <c r="R35" s="160"/>
      <c r="S35" s="160"/>
      <c r="T35" s="160"/>
      <c r="U35" s="165"/>
    </row>
    <row r="36" ht="16.7" customHeight="1" spans="1:21">
      <c r="A36" s="159" t="s">
        <v>1169</v>
      </c>
      <c r="B36" s="160"/>
      <c r="C36" s="160"/>
      <c r="D36" s="160"/>
      <c r="E36" s="160"/>
      <c r="F36" s="160"/>
      <c r="G36" s="160"/>
      <c r="H36" s="160"/>
      <c r="I36" s="160"/>
      <c r="J36" s="160"/>
      <c r="K36" s="160"/>
      <c r="L36" s="160"/>
      <c r="M36" s="160"/>
      <c r="N36" s="160"/>
      <c r="O36" s="160"/>
      <c r="P36" s="160"/>
      <c r="Q36" s="160"/>
      <c r="R36" s="160"/>
      <c r="S36" s="160"/>
      <c r="T36" s="160"/>
      <c r="U36" s="165"/>
    </row>
    <row r="37" ht="16.7" customHeight="1" spans="1:21">
      <c r="A37" s="159" t="s">
        <v>1170</v>
      </c>
      <c r="B37" s="160"/>
      <c r="C37" s="160"/>
      <c r="D37" s="160"/>
      <c r="E37" s="160"/>
      <c r="F37" s="160"/>
      <c r="G37" s="160"/>
      <c r="H37" s="160"/>
      <c r="I37" s="160"/>
      <c r="J37" s="160"/>
      <c r="K37" s="160"/>
      <c r="L37" s="160"/>
      <c r="M37" s="160"/>
      <c r="N37" s="160"/>
      <c r="O37" s="160"/>
      <c r="P37" s="160"/>
      <c r="Q37" s="160"/>
      <c r="R37" s="160"/>
      <c r="S37" s="160"/>
      <c r="T37" s="160"/>
      <c r="U37" s="165"/>
    </row>
    <row r="38" ht="16.7" customHeight="1" spans="1:21">
      <c r="A38" s="159" t="s">
        <v>1171</v>
      </c>
      <c r="B38" s="160"/>
      <c r="C38" s="160"/>
      <c r="D38" s="160"/>
      <c r="E38" s="160"/>
      <c r="F38" s="160"/>
      <c r="G38" s="160"/>
      <c r="H38" s="160"/>
      <c r="I38" s="160"/>
      <c r="J38" s="160"/>
      <c r="K38" s="160"/>
      <c r="L38" s="160"/>
      <c r="M38" s="160"/>
      <c r="N38" s="160"/>
      <c r="O38" s="160"/>
      <c r="P38" s="160"/>
      <c r="Q38" s="160"/>
      <c r="R38" s="160"/>
      <c r="S38" s="160"/>
      <c r="T38" s="160"/>
      <c r="U38" s="165"/>
    </row>
    <row r="39" ht="16.7" customHeight="1" spans="1:21">
      <c r="A39" s="159" t="s">
        <v>1172</v>
      </c>
      <c r="B39" s="160"/>
      <c r="C39" s="160"/>
      <c r="D39" s="160"/>
      <c r="E39" s="160"/>
      <c r="F39" s="160"/>
      <c r="G39" s="160"/>
      <c r="H39" s="160"/>
      <c r="I39" s="160"/>
      <c r="J39" s="160"/>
      <c r="K39" s="160"/>
      <c r="L39" s="160"/>
      <c r="M39" s="160"/>
      <c r="N39" s="160"/>
      <c r="O39" s="160"/>
      <c r="P39" s="160"/>
      <c r="Q39" s="160"/>
      <c r="R39" s="160"/>
      <c r="S39" s="160"/>
      <c r="T39" s="160"/>
      <c r="U39" s="165"/>
    </row>
    <row r="40" ht="16.7" customHeight="1" spans="1:21">
      <c r="A40" s="159" t="s">
        <v>1173</v>
      </c>
      <c r="B40" s="160"/>
      <c r="C40" s="160"/>
      <c r="D40" s="160"/>
      <c r="E40" s="160"/>
      <c r="F40" s="160"/>
      <c r="G40" s="160"/>
      <c r="H40" s="160"/>
      <c r="I40" s="160"/>
      <c r="J40" s="160"/>
      <c r="K40" s="160"/>
      <c r="L40" s="160"/>
      <c r="M40" s="160"/>
      <c r="N40" s="160"/>
      <c r="O40" s="160"/>
      <c r="P40" s="160"/>
      <c r="Q40" s="160"/>
      <c r="R40" s="160"/>
      <c r="S40" s="160"/>
      <c r="T40" s="160"/>
      <c r="U40" s="165"/>
    </row>
    <row r="41" ht="16.7" customHeight="1" spans="1:21">
      <c r="A41" s="159" t="s">
        <v>1174</v>
      </c>
      <c r="B41" s="160"/>
      <c r="C41" s="160"/>
      <c r="D41" s="160"/>
      <c r="E41" s="160"/>
      <c r="F41" s="160"/>
      <c r="G41" s="160"/>
      <c r="H41" s="160"/>
      <c r="I41" s="160"/>
      <c r="J41" s="160"/>
      <c r="K41" s="160"/>
      <c r="L41" s="160"/>
      <c r="M41" s="160"/>
      <c r="N41" s="160"/>
      <c r="O41" s="160"/>
      <c r="P41" s="160"/>
      <c r="Q41" s="160"/>
      <c r="R41" s="160"/>
      <c r="S41" s="160"/>
      <c r="T41" s="160"/>
      <c r="U41" s="165"/>
    </row>
    <row r="42" ht="16.7" customHeight="1" spans="1:21">
      <c r="A42" s="159" t="s">
        <v>1175</v>
      </c>
      <c r="B42" s="160"/>
      <c r="C42" s="160"/>
      <c r="D42" s="160"/>
      <c r="E42" s="160"/>
      <c r="F42" s="160"/>
      <c r="G42" s="160"/>
      <c r="H42" s="160"/>
      <c r="I42" s="160"/>
      <c r="J42" s="160"/>
      <c r="K42" s="160"/>
      <c r="L42" s="160"/>
      <c r="M42" s="160"/>
      <c r="N42" s="160"/>
      <c r="O42" s="160"/>
      <c r="P42" s="160"/>
      <c r="Q42" s="160"/>
      <c r="R42" s="160"/>
      <c r="S42" s="160"/>
      <c r="T42" s="160"/>
      <c r="U42" s="165"/>
    </row>
    <row r="43" ht="16.7" customHeight="1" spans="1:21">
      <c r="A43" s="159" t="s">
        <v>1176</v>
      </c>
      <c r="B43" s="160"/>
      <c r="C43" s="160"/>
      <c r="D43" s="160"/>
      <c r="E43" s="160"/>
      <c r="F43" s="160"/>
      <c r="G43" s="160"/>
      <c r="H43" s="160"/>
      <c r="I43" s="160"/>
      <c r="J43" s="160"/>
      <c r="K43" s="160"/>
      <c r="L43" s="160"/>
      <c r="M43" s="160"/>
      <c r="N43" s="160"/>
      <c r="O43" s="160"/>
      <c r="P43" s="160"/>
      <c r="Q43" s="160"/>
      <c r="R43" s="160"/>
      <c r="S43" s="160"/>
      <c r="T43" s="160"/>
      <c r="U43" s="165"/>
    </row>
    <row r="44" ht="16.7" customHeight="1" spans="1:21">
      <c r="A44" s="159" t="s">
        <v>1177</v>
      </c>
      <c r="B44" s="160"/>
      <c r="C44" s="160"/>
      <c r="D44" s="160"/>
      <c r="E44" s="160"/>
      <c r="F44" s="160"/>
      <c r="G44" s="160"/>
      <c r="H44" s="160"/>
      <c r="I44" s="160"/>
      <c r="J44" s="160"/>
      <c r="K44" s="160"/>
      <c r="L44" s="160"/>
      <c r="M44" s="160"/>
      <c r="N44" s="160"/>
      <c r="O44" s="160"/>
      <c r="P44" s="160"/>
      <c r="Q44" s="160"/>
      <c r="R44" s="160"/>
      <c r="S44" s="160"/>
      <c r="T44" s="160"/>
      <c r="U44" s="165"/>
    </row>
  </sheetData>
  <mergeCells count="2">
    <mergeCell ref="A2:U2"/>
    <mergeCell ref="T3:U3"/>
  </mergeCells>
  <pageMargins left="0.275" right="0.275" top="0.393055555555556" bottom="0.511805555555556" header="0.313888888888889" footer="0.313888888888889"/>
  <pageSetup paperSize="9" scale="75" fitToHeight="0" orientation="landscape"/>
  <headerFooter>
    <oddFooter>&amp;C附表1-7</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7"/>
  <sheetViews>
    <sheetView workbookViewId="0">
      <selection activeCell="I10" sqref="I10"/>
    </sheetView>
  </sheetViews>
  <sheetFormatPr defaultColWidth="8.625" defaultRowHeight="15.75" outlineLevelCol="5"/>
  <cols>
    <col min="1" max="1" width="43.125" style="134" customWidth="1"/>
    <col min="2" max="2" width="13" style="134" customWidth="1"/>
    <col min="3" max="3" width="13.5" style="134" customWidth="1"/>
    <col min="4" max="4" width="16" style="134" customWidth="1"/>
    <col min="5" max="16384" width="8.625" style="134"/>
  </cols>
  <sheetData>
    <row r="1" ht="22.35" customHeight="1" spans="1:4">
      <c r="A1" s="135" t="s">
        <v>1178</v>
      </c>
      <c r="B1" s="136"/>
      <c r="C1" s="136"/>
      <c r="D1" s="136"/>
    </row>
    <row r="2" ht="21" spans="1:4">
      <c r="A2" s="137" t="s">
        <v>1179</v>
      </c>
      <c r="B2" s="137"/>
      <c r="C2" s="137"/>
      <c r="D2" s="137"/>
    </row>
    <row r="3" spans="1:4">
      <c r="A3" s="138" t="s">
        <v>2</v>
      </c>
      <c r="B3" s="138"/>
      <c r="C3" s="138"/>
      <c r="D3" s="138"/>
    </row>
    <row r="4" ht="41.25" customHeight="1" spans="1:4">
      <c r="A4" s="139" t="s">
        <v>1040</v>
      </c>
      <c r="B4" s="132" t="s">
        <v>4</v>
      </c>
      <c r="C4" s="23" t="s">
        <v>5</v>
      </c>
      <c r="D4" s="23" t="s">
        <v>6</v>
      </c>
    </row>
    <row r="5" ht="24.6" customHeight="1" spans="1:4">
      <c r="A5" s="140" t="s">
        <v>1180</v>
      </c>
      <c r="B5" s="141">
        <v>2505</v>
      </c>
      <c r="C5" s="141">
        <f>SUM(C6:C8)</f>
        <v>2754</v>
      </c>
      <c r="D5" s="142">
        <f t="shared" ref="D5:D10" si="0">B5/C5*100</f>
        <v>90.958605664488</v>
      </c>
    </row>
    <row r="6" ht="32.45" customHeight="1" spans="1:4">
      <c r="A6" s="143" t="s">
        <v>1181</v>
      </c>
      <c r="B6" s="143">
        <v>27</v>
      </c>
      <c r="C6" s="144">
        <v>28</v>
      </c>
      <c r="D6" s="142">
        <f t="shared" si="0"/>
        <v>96.4285714285714</v>
      </c>
    </row>
    <row r="7" ht="32.45" customHeight="1" spans="1:4">
      <c r="A7" s="143" t="s">
        <v>1182</v>
      </c>
      <c r="B7" s="143">
        <v>1362</v>
      </c>
      <c r="C7" s="144">
        <v>1386</v>
      </c>
      <c r="D7" s="142">
        <f t="shared" si="0"/>
        <v>98.2683982683983</v>
      </c>
    </row>
    <row r="8" ht="32.45" customHeight="1" spans="1:4">
      <c r="A8" s="143" t="s">
        <v>1183</v>
      </c>
      <c r="B8" s="143">
        <f>SUM(B9:B10)</f>
        <v>1116</v>
      </c>
      <c r="C8" s="144">
        <f>SUM(C9:C10)</f>
        <v>1340</v>
      </c>
      <c r="D8" s="142">
        <f t="shared" si="0"/>
        <v>83.2835820895522</v>
      </c>
    </row>
    <row r="9" ht="32.45" customHeight="1" spans="1:6">
      <c r="A9" s="145" t="s">
        <v>1184</v>
      </c>
      <c r="B9" s="146">
        <v>971</v>
      </c>
      <c r="C9" s="144">
        <v>1190</v>
      </c>
      <c r="D9" s="142">
        <f t="shared" si="0"/>
        <v>81.5966386554622</v>
      </c>
      <c r="F9" s="152"/>
    </row>
    <row r="10" ht="32.45" customHeight="1" spans="1:4">
      <c r="A10" s="145" t="s">
        <v>1185</v>
      </c>
      <c r="B10" s="146">
        <v>145</v>
      </c>
      <c r="C10" s="147">
        <v>150</v>
      </c>
      <c r="D10" s="142">
        <f t="shared" si="0"/>
        <v>96.6666666666667</v>
      </c>
    </row>
    <row r="12" ht="15.6" customHeight="1" spans="1:1">
      <c r="A12" s="148" t="s">
        <v>1186</v>
      </c>
    </row>
    <row r="13" ht="91.35" customHeight="1" spans="1:4">
      <c r="A13" s="149" t="s">
        <v>1187</v>
      </c>
      <c r="B13" s="149"/>
      <c r="C13" s="149"/>
      <c r="D13" s="149"/>
    </row>
    <row r="14" ht="81.6" customHeight="1" spans="1:4">
      <c r="A14" s="149" t="s">
        <v>1188</v>
      </c>
      <c r="B14" s="149"/>
      <c r="C14" s="149"/>
      <c r="D14" s="149"/>
    </row>
    <row r="15" spans="1:4">
      <c r="A15" s="150"/>
      <c r="B15" s="150"/>
      <c r="C15" s="150"/>
      <c r="D15" s="150"/>
    </row>
    <row r="16" spans="1:4">
      <c r="A16" s="151"/>
      <c r="B16" s="151"/>
      <c r="C16" s="151"/>
      <c r="D16" s="151"/>
    </row>
    <row r="17" spans="1:4">
      <c r="A17" s="151"/>
      <c r="B17" s="151"/>
      <c r="C17" s="151"/>
      <c r="D17" s="151"/>
    </row>
  </sheetData>
  <mergeCells count="4">
    <mergeCell ref="A2:D2"/>
    <mergeCell ref="A3:D3"/>
    <mergeCell ref="A13:D13"/>
    <mergeCell ref="A14:D14"/>
  </mergeCells>
  <pageMargins left="0.707638888888889" right="0.707638888888889" top="0.747916666666667" bottom="0.747916666666667" header="0.313888888888889" footer="0.313888888888889"/>
  <pageSetup paperSize="9" scale="95" fitToHeight="0" orientation="portrait"/>
  <headerFooter>
    <oddFooter>&amp;C附表1-8</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7"/>
  <sheetViews>
    <sheetView topLeftCell="A17" workbookViewId="0">
      <selection activeCell="C29" sqref="C29"/>
    </sheetView>
  </sheetViews>
  <sheetFormatPr defaultColWidth="9" defaultRowHeight="15.75" outlineLevelCol="5"/>
  <cols>
    <col min="1" max="1" width="41.625" customWidth="1"/>
    <col min="2" max="3" width="11.5" customWidth="1"/>
    <col min="4" max="4" width="15.625" customWidth="1"/>
  </cols>
  <sheetData>
    <row r="1" ht="22.15" customHeight="1" spans="1:1">
      <c r="A1" s="71" t="s">
        <v>1189</v>
      </c>
    </row>
    <row r="2" ht="27" customHeight="1" spans="1:4">
      <c r="A2" s="72" t="s">
        <v>1190</v>
      </c>
      <c r="B2" s="72"/>
      <c r="C2" s="72"/>
      <c r="D2" s="72"/>
    </row>
    <row r="3" spans="1:4">
      <c r="A3" s="73"/>
      <c r="B3" s="74"/>
      <c r="C3" s="74"/>
      <c r="D3" s="97" t="s">
        <v>1117</v>
      </c>
    </row>
    <row r="4" ht="27" spans="1:4">
      <c r="A4" s="84" t="s">
        <v>1191</v>
      </c>
      <c r="B4" s="132" t="s">
        <v>4</v>
      </c>
      <c r="C4" s="23" t="s">
        <v>5</v>
      </c>
      <c r="D4" s="23" t="s">
        <v>6</v>
      </c>
    </row>
    <row r="5" ht="17.45" customHeight="1" spans="1:4">
      <c r="A5" s="124" t="s">
        <v>1192</v>
      </c>
      <c r="B5" s="95"/>
      <c r="C5" s="95"/>
      <c r="D5" s="125">
        <f>IF(C5=0,0,B5*100/C5)</f>
        <v>0</v>
      </c>
    </row>
    <row r="6" ht="17.45" customHeight="1" spans="1:4">
      <c r="A6" s="124" t="s">
        <v>1193</v>
      </c>
      <c r="B6" s="95"/>
      <c r="C6" s="95"/>
      <c r="D6" s="125">
        <f t="shared" ref="D6:D27" si="0">IF(C6=0,0,B6*100/C6)</f>
        <v>0</v>
      </c>
    </row>
    <row r="7" ht="17.45" customHeight="1" spans="1:4">
      <c r="A7" s="124" t="s">
        <v>1194</v>
      </c>
      <c r="B7" s="126">
        <v>600</v>
      </c>
      <c r="C7" s="95"/>
      <c r="D7" s="125">
        <f t="shared" si="0"/>
        <v>0</v>
      </c>
    </row>
    <row r="8" ht="17.45" customHeight="1" spans="1:6">
      <c r="A8" s="124" t="s">
        <v>1195</v>
      </c>
      <c r="B8" s="95"/>
      <c r="C8" s="95"/>
      <c r="D8" s="125">
        <f t="shared" si="0"/>
        <v>0</v>
      </c>
      <c r="F8" s="133"/>
    </row>
    <row r="9" ht="17.45" customHeight="1" spans="1:4">
      <c r="A9" s="124" t="s">
        <v>1196</v>
      </c>
      <c r="B9" s="79"/>
      <c r="C9" s="79"/>
      <c r="D9" s="125">
        <f t="shared" si="0"/>
        <v>0</v>
      </c>
    </row>
    <row r="10" ht="17.45" customHeight="1" spans="1:4">
      <c r="A10" s="124" t="s">
        <v>1197</v>
      </c>
      <c r="B10" s="79">
        <v>25700</v>
      </c>
      <c r="C10" s="79">
        <v>20000</v>
      </c>
      <c r="D10" s="125">
        <f t="shared" si="0"/>
        <v>128.5</v>
      </c>
    </row>
    <row r="11" ht="17.45" customHeight="1" spans="1:4">
      <c r="A11" s="124" t="s">
        <v>1198</v>
      </c>
      <c r="B11" s="79"/>
      <c r="C11" s="79"/>
      <c r="D11" s="125">
        <f t="shared" si="0"/>
        <v>0</v>
      </c>
    </row>
    <row r="12" ht="17.45" customHeight="1" spans="1:4">
      <c r="A12" s="124" t="s">
        <v>1199</v>
      </c>
      <c r="B12" s="79">
        <v>570</v>
      </c>
      <c r="C12" s="79">
        <v>500</v>
      </c>
      <c r="D12" s="125">
        <f t="shared" si="0"/>
        <v>114</v>
      </c>
    </row>
    <row r="13" ht="17.45" customHeight="1" spans="1:4">
      <c r="A13" s="124" t="s">
        <v>1200</v>
      </c>
      <c r="B13" s="79">
        <v>1000</v>
      </c>
      <c r="C13" s="79">
        <v>700</v>
      </c>
      <c r="D13" s="125">
        <f t="shared" si="0"/>
        <v>142.857142857143</v>
      </c>
    </row>
    <row r="14" ht="17.45" customHeight="1" spans="1:4">
      <c r="A14" s="124" t="s">
        <v>1201</v>
      </c>
      <c r="B14" s="79"/>
      <c r="C14" s="79"/>
      <c r="D14" s="125">
        <f t="shared" si="0"/>
        <v>0</v>
      </c>
    </row>
    <row r="15" ht="17.45" customHeight="1" spans="1:4">
      <c r="A15" s="124" t="s">
        <v>1202</v>
      </c>
      <c r="B15" s="79"/>
      <c r="C15" s="79"/>
      <c r="D15" s="125">
        <f t="shared" si="0"/>
        <v>0</v>
      </c>
    </row>
    <row r="16" ht="17.45" customHeight="1" spans="1:4">
      <c r="A16" s="124" t="s">
        <v>1203</v>
      </c>
      <c r="B16" s="79">
        <v>600</v>
      </c>
      <c r="C16" s="79">
        <v>600</v>
      </c>
      <c r="D16" s="125">
        <f t="shared" si="0"/>
        <v>100</v>
      </c>
    </row>
    <row r="17" ht="17.45" customHeight="1" spans="1:4">
      <c r="A17" s="124" t="s">
        <v>1204</v>
      </c>
      <c r="B17" s="79"/>
      <c r="C17" s="79"/>
      <c r="D17" s="125">
        <f t="shared" si="0"/>
        <v>0</v>
      </c>
    </row>
    <row r="18" ht="17.45" customHeight="1" spans="1:4">
      <c r="A18" s="124" t="s">
        <v>1205</v>
      </c>
      <c r="B18" s="79"/>
      <c r="C18" s="79">
        <v>500</v>
      </c>
      <c r="D18" s="125">
        <f t="shared" si="0"/>
        <v>0</v>
      </c>
    </row>
    <row r="19" ht="17.45" customHeight="1" spans="1:4">
      <c r="A19" s="84" t="s">
        <v>1206</v>
      </c>
      <c r="B19" s="79">
        <f>SUM(B5:B18)</f>
        <v>28470</v>
      </c>
      <c r="C19" s="79">
        <f>SUM(C5:C18)</f>
        <v>22300</v>
      </c>
      <c r="D19" s="125">
        <f t="shared" si="0"/>
        <v>127.668161434978</v>
      </c>
    </row>
    <row r="20" ht="17.45" customHeight="1" spans="1:4">
      <c r="A20" s="78" t="s">
        <v>1207</v>
      </c>
      <c r="B20" s="79"/>
      <c r="C20" s="79"/>
      <c r="D20" s="125">
        <f t="shared" si="0"/>
        <v>0</v>
      </c>
    </row>
    <row r="21" ht="17.45" customHeight="1" spans="1:4">
      <c r="A21" s="78" t="s">
        <v>1208</v>
      </c>
      <c r="B21" s="79">
        <f>SUM(B22:B26)</f>
        <v>1143</v>
      </c>
      <c r="C21" s="79">
        <f>SUM(C22:C26)</f>
        <v>0</v>
      </c>
      <c r="D21" s="125">
        <f t="shared" si="0"/>
        <v>0</v>
      </c>
    </row>
    <row r="22" ht="17.45" customHeight="1" spans="1:4">
      <c r="A22" s="85" t="s">
        <v>1209</v>
      </c>
      <c r="B22" s="79">
        <v>1143</v>
      </c>
      <c r="C22" s="79"/>
      <c r="D22" s="125">
        <f t="shared" si="0"/>
        <v>0</v>
      </c>
    </row>
    <row r="23" ht="17.45" customHeight="1" spans="1:4">
      <c r="A23" s="85" t="s">
        <v>1210</v>
      </c>
      <c r="B23" s="79"/>
      <c r="C23" s="79"/>
      <c r="D23" s="125">
        <f t="shared" si="0"/>
        <v>0</v>
      </c>
    </row>
    <row r="24" ht="17.45" customHeight="1" spans="1:4">
      <c r="A24" s="85" t="s">
        <v>1211</v>
      </c>
      <c r="B24" s="79"/>
      <c r="C24" s="79"/>
      <c r="D24" s="125">
        <f t="shared" si="0"/>
        <v>0</v>
      </c>
    </row>
    <row r="25" ht="17.45" customHeight="1" spans="1:4">
      <c r="A25" s="79" t="s">
        <v>1212</v>
      </c>
      <c r="B25" s="79"/>
      <c r="C25" s="79"/>
      <c r="D25" s="125">
        <f t="shared" si="0"/>
        <v>0</v>
      </c>
    </row>
    <row r="26" ht="17.45" customHeight="1" spans="1:4">
      <c r="A26" s="79" t="s">
        <v>1213</v>
      </c>
      <c r="B26" s="79"/>
      <c r="C26" s="79"/>
      <c r="D26" s="125">
        <f t="shared" si="0"/>
        <v>0</v>
      </c>
    </row>
    <row r="27" ht="17.45" customHeight="1" spans="1:4">
      <c r="A27" s="84" t="s">
        <v>33</v>
      </c>
      <c r="B27" s="79">
        <f>+B19+B20+B21</f>
        <v>29613</v>
      </c>
      <c r="C27" s="79">
        <f>+C19+C21+C20</f>
        <v>22300</v>
      </c>
      <c r="D27" s="125">
        <f t="shared" si="0"/>
        <v>132.793721973094</v>
      </c>
    </row>
  </sheetData>
  <mergeCells count="1">
    <mergeCell ref="A2:D2"/>
  </mergeCells>
  <pageMargins left="0.707638888888889" right="0.707638888888889" top="0.747916666666667" bottom="0.747916666666667" header="0.313888888888889" footer="0.313888888888889"/>
  <pageSetup paperSize="9" orientation="portrait"/>
  <headerFooter>
    <oddFooter>&amp;C附表1-9</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23</vt:i4>
      </vt:variant>
    </vt:vector>
  </HeadingPairs>
  <TitlesOfParts>
    <vt:vector size="23" baseType="lpstr">
      <vt:lpstr>1-1</vt:lpstr>
      <vt:lpstr>1-2</vt:lpstr>
      <vt:lpstr>1-3</vt:lpstr>
      <vt:lpstr>1-4</vt:lpstr>
      <vt:lpstr>1-5</vt:lpstr>
      <vt:lpstr>1-6</vt:lpstr>
      <vt:lpstr>1-7</vt:lpstr>
      <vt:lpstr>1-8</vt:lpstr>
      <vt:lpstr>1-9</vt:lpstr>
      <vt:lpstr>1-10</vt:lpstr>
      <vt:lpstr>1-11</vt:lpstr>
      <vt:lpstr>1-12</vt:lpstr>
      <vt:lpstr>1-13</vt:lpstr>
      <vt:lpstr>1-14</vt:lpstr>
      <vt:lpstr>1-15</vt:lpstr>
      <vt:lpstr>1-16</vt:lpstr>
      <vt:lpstr>1-17</vt:lpstr>
      <vt:lpstr>1-18</vt:lpstr>
      <vt:lpstr>1-19</vt:lpstr>
      <vt:lpstr>1-20</vt:lpstr>
      <vt:lpstr>1-21</vt:lpstr>
      <vt:lpstr>1-22</vt:lpstr>
      <vt:lpstr>1-23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预算处/俞元鹉</dc:creator>
  <cp:lastModifiedBy>ysg</cp:lastModifiedBy>
  <dcterms:created xsi:type="dcterms:W3CDTF">2008-01-10T17:59:00Z</dcterms:created>
  <cp:lastPrinted>2017-08-23T01:29:00Z</cp:lastPrinted>
  <dcterms:modified xsi:type="dcterms:W3CDTF">2025-09-23T11:24:06Z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2052-11.8.2.9339</vt:lpwstr>
  </property>
  <property fmtid="{D5CDD505-2E9C-101B-9397-08002B2CF9AE}" pid="3" name="ICV">
    <vt:lpwstr>FFD02A9D6E624482B03CCE094FEFEBD1_13</vt:lpwstr>
  </property>
</Properties>
</file>