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35"/>
  </bookViews>
  <sheets>
    <sheet name="Sheet1" sheetId="1" r:id="rId1"/>
  </sheets>
  <externalReferences>
    <externalReference r:id="rId2"/>
  </externalReferences>
  <definedNames>
    <definedName name="J">#REF!</definedName>
    <definedName name="JJJ">#REF!</definedName>
    <definedName name="JJJJJJ">#REF!</definedName>
    <definedName name="kw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<sst xmlns="http://schemas.openxmlformats.org/spreadsheetml/2006/main" count="39" uniqueCount="38">
  <si>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附件</t>
  </si>
  <si>
    <t>长汀县中心城区污水处理改造提升项目概算汇总表</t>
  </si>
  <si>
    <t>序号</t>
  </si>
  <si>
    <t>工程和费用名称</t>
  </si>
  <si>
    <t>估算金额(万元)</t>
  </si>
  <si>
    <t>取费依据</t>
  </si>
  <si>
    <t>建安费用</t>
  </si>
  <si>
    <t>其他费用</t>
  </si>
  <si>
    <t>小计</t>
  </si>
  <si>
    <t>合计</t>
  </si>
  <si>
    <t>一</t>
  </si>
  <si>
    <t>工程费用</t>
  </si>
  <si>
    <t>新民社区</t>
  </si>
  <si>
    <t>南门街社区</t>
  </si>
  <si>
    <t>二</t>
  </si>
  <si>
    <t>工程其他费用</t>
  </si>
  <si>
    <t>建设单位管理费</t>
  </si>
  <si>
    <t>工程监理费</t>
  </si>
  <si>
    <t>造价咨询服务费</t>
  </si>
  <si>
    <t>全过程咨询造价、结算、决算</t>
  </si>
  <si>
    <t>前期工程咨询费用</t>
  </si>
  <si>
    <t>工程勘察费</t>
  </si>
  <si>
    <t>工程设计费</t>
  </si>
  <si>
    <t xml:space="preserve">劳动安全卫生评审费  </t>
  </si>
  <si>
    <t>场地准备临时设施费</t>
  </si>
  <si>
    <t>工程保险费</t>
  </si>
  <si>
    <t xml:space="preserve">施工图审查费 </t>
  </si>
  <si>
    <t>招标代理服务费</t>
  </si>
  <si>
    <t>环境影响评价费</t>
  </si>
  <si>
    <t>水土保持咨询费</t>
  </si>
  <si>
    <t>工程款支付担保费</t>
  </si>
  <si>
    <t>第一、二部分费用合计</t>
  </si>
  <si>
    <t>三</t>
  </si>
  <si>
    <t>基本预备费</t>
  </si>
  <si>
    <t>费率为5%</t>
  </si>
  <si>
    <t>（一＋二）*5%</t>
  </si>
  <si>
    <t>四</t>
  </si>
  <si>
    <t>工程总投资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</si>
</sst>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lyadmin/6EE0FA902F575F88/&#31435;&#39033;&#25209;&#22797;&#27719;&#24635;/2026/&#21021;&#27493;&#35774;&#35745;/4&#26376;/D:/xwechat_files/leon4856_b0b7/msg/file/2026-04/&#27010;&#31639;&#34920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概算总表"/>
      <sheetName val="分年度投资表"/>
      <sheetName val="二类费用计算"/>
      <sheetName val="监理"/>
      <sheetName val="勘察设计"/>
      <sheetName val="前期勘察"/>
      <sheetName val="前期咨询"/>
      <sheetName val="Sheet1"/>
      <sheetName val="设计费(1亿以上)"/>
      <sheetName val="监理费 (6亿以下)"/>
    </sheetNames>
    <sheetDataSet>
      <sheetData sheetId="0"/>
      <sheetData sheetId="1"/>
      <sheetData sheetId="2">
        <row r="7">
          <cell r="G7">
            <v>6.3</v>
          </cell>
        </row>
        <row r="27">
          <cell r="E27">
            <v>3.75</v>
          </cell>
        </row>
        <row r="30">
          <cell r="G30">
            <v>2.51</v>
          </cell>
        </row>
        <row r="34">
          <cell r="G34">
            <v>1.82</v>
          </cell>
        </row>
      </sheetData>
      <sheetData sheetId="3">
        <row r="3">
          <cell r="D3">
            <v>11.750706</v>
          </cell>
        </row>
      </sheetData>
      <sheetData sheetId="4">
        <row r="15">
          <cell r="F15">
            <v>18.3628856106667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G5" sqref="G5:I5"/>
    </sheetView>
  </sheetViews>
  <sheetFormatPr defaultColWidth="9" defaultRowHeight="14.25"/>
  <cols>
    <col min="2" max="2" width="21.25" customWidth="1"/>
    <col min="3" max="3" width="10.375" customWidth="1"/>
    <col min="6" max="6" width="10.375" customWidth="1"/>
    <col min="8" max="8" width="7" customWidth="1"/>
    <col min="9" max="9" width="3" customWidth="1"/>
  </cols>
  <sheetData>
    <row r="1" ht="19" customHeight="1" spans="1:9">
      <c r="A1" t="s">
        <v>0</v>
      </c>
    </row>
    <row r="2" ht="32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23" customHeight="1" spans="1:9">
      <c r="A3" s="2" t="s">
        <v>2</v>
      </c>
      <c r="B3" s="2" t="s">
        <v>3</v>
      </c>
      <c r="C3" s="2" t="s">
        <v>4</v>
      </c>
      <c r="D3" s="2"/>
      <c r="E3" s="2"/>
      <c r="F3" s="2"/>
      <c r="G3" s="2" t="s">
        <v>5</v>
      </c>
      <c r="H3" s="2"/>
      <c r="I3" s="2"/>
    </row>
    <row r="4" ht="20" customHeight="1" spans="1:9">
      <c r="A4" s="2"/>
      <c r="B4" s="2"/>
      <c r="C4" s="2" t="s">
        <v>6</v>
      </c>
      <c r="D4" s="2" t="s">
        <v>7</v>
      </c>
      <c r="E4" s="2" t="s">
        <v>8</v>
      </c>
      <c r="F4" s="2" t="s">
        <v>9</v>
      </c>
      <c r="G4" s="2"/>
      <c r="H4" s="2"/>
      <c r="I4" s="2"/>
    </row>
    <row r="5" ht="24" customHeight="1" spans="1:9">
      <c r="A5" s="2" t="s">
        <v>10</v>
      </c>
      <c r="B5" s="2" t="s">
        <v>11</v>
      </c>
      <c r="C5" s="3">
        <f>ROUND(SUM(C6+C7),2)</f>
        <v>418.92</v>
      </c>
      <c r="D5" s="3"/>
      <c r="E5" s="3">
        <f>ROUND(SUM(C5),2)</f>
        <v>418.92</v>
      </c>
      <c r="F5" s="3">
        <f t="shared" ref="F5:F8" si="0">E5</f>
        <v>418.92</v>
      </c>
      <c r="G5" s="2"/>
      <c r="H5" s="2"/>
      <c r="I5" s="2"/>
    </row>
    <row r="6" ht="24" customHeight="1" spans="1:9">
      <c r="A6" s="4">
        <v>1</v>
      </c>
      <c r="B6" s="4" t="s">
        <v>12</v>
      </c>
      <c r="C6" s="5">
        <f>1286754/10000</f>
        <v>128.6754</v>
      </c>
      <c r="D6" s="5"/>
      <c r="E6" s="5">
        <f>C6</f>
        <v>128.6754</v>
      </c>
      <c r="F6" s="5">
        <f t="shared" si="0"/>
        <v>128.6754</v>
      </c>
      <c r="G6" s="2"/>
      <c r="H6" s="2"/>
      <c r="I6" s="2"/>
    </row>
    <row r="7" ht="24" customHeight="1" spans="1:9">
      <c r="A7" s="4">
        <v>2</v>
      </c>
      <c r="B7" s="4" t="s">
        <v>13</v>
      </c>
      <c r="C7" s="5">
        <f>2902400/10000</f>
        <v>290.24</v>
      </c>
      <c r="D7" s="5"/>
      <c r="E7" s="5">
        <f>C7</f>
        <v>290.24</v>
      </c>
      <c r="F7" s="5">
        <f t="shared" si="0"/>
        <v>290.24</v>
      </c>
      <c r="G7" s="2"/>
      <c r="H7" s="2"/>
      <c r="I7" s="2"/>
    </row>
    <row r="8" ht="30" customHeight="1" spans="1:9">
      <c r="A8" s="6" t="s">
        <v>14</v>
      </c>
      <c r="B8" s="6" t="s">
        <v>15</v>
      </c>
      <c r="C8" s="7"/>
      <c r="D8" s="7">
        <f>E8</f>
        <v>78.6061116106667</v>
      </c>
      <c r="E8" s="7">
        <f>SUM(E9:E22)</f>
        <v>78.6061116106667</v>
      </c>
      <c r="F8" s="7">
        <f t="shared" si="0"/>
        <v>78.6061116106667</v>
      </c>
      <c r="G8" s="2"/>
      <c r="H8" s="2"/>
      <c r="I8" s="2"/>
    </row>
    <row r="9" ht="26" customHeight="1" spans="1:9">
      <c r="A9" s="8">
        <v>1</v>
      </c>
      <c r="B9" s="4" t="s">
        <v>16</v>
      </c>
      <c r="C9" s="9"/>
      <c r="D9" s="10">
        <f>IF(F5&gt;100000,940+(F5-100000)*0.4%,IF(F5&gt;50000,540+(F5-50000)*0.8%,IF(F5&gt;10000,140+(F5-10000)*1%,IF(F5&gt;5000,80+(F5-5000)*1.2%,IF(F5&gt;1000,20+(F5-1000)*1.5%,F5*2%)))))</f>
        <v>8.3784</v>
      </c>
      <c r="E9" s="11">
        <f t="shared" ref="E9:E22" si="1">D9</f>
        <v>8.3784</v>
      </c>
      <c r="F9" s="11"/>
      <c r="G9" s="12"/>
      <c r="H9" s="12"/>
      <c r="I9" s="12"/>
    </row>
    <row r="10" ht="26" customHeight="1" spans="1:9">
      <c r="A10" s="8">
        <v>2</v>
      </c>
      <c r="B10" s="4" t="s">
        <v>17</v>
      </c>
      <c r="C10" s="13"/>
      <c r="D10" s="9">
        <f>[1]监理!D3</f>
        <v>11.750706</v>
      </c>
      <c r="E10" s="11">
        <f t="shared" si="1"/>
        <v>11.750706</v>
      </c>
      <c r="F10" s="11"/>
      <c r="G10" s="12"/>
      <c r="H10" s="12"/>
      <c r="I10" s="12"/>
    </row>
    <row r="11" ht="42.75" spans="1:9">
      <c r="A11" s="8">
        <v>3</v>
      </c>
      <c r="B11" s="4" t="s">
        <v>18</v>
      </c>
      <c r="C11" s="9" t="s">
        <v>19</v>
      </c>
      <c r="D11" s="9">
        <f>IF(F5&gt;50000,634+(F5-50000)*0.0098,IF(F5&gt;30000,402+(F5-30000)*0.0116,IF(F5&gt;10000,152+(F5-10000)*0.0125,IF(F5&gt;5000,83+(F5-5000)*0.0138,IF(F5&gt;1000,17.4+(F5-1000)*0.0164,IF(F5&gt;500,8.85+(F5-500)*0.0171,F5*0.0177))))))</f>
        <v>7.414884</v>
      </c>
      <c r="E11" s="11">
        <f t="shared" si="1"/>
        <v>7.414884</v>
      </c>
      <c r="F11" s="11"/>
      <c r="G11" s="14"/>
      <c r="H11" s="15"/>
      <c r="I11" s="16"/>
    </row>
    <row r="12" ht="27" customHeight="1" spans="1:9">
      <c r="A12" s="8">
        <v>4</v>
      </c>
      <c r="B12" s="4" t="s">
        <v>20</v>
      </c>
      <c r="C12" s="9"/>
      <c r="D12" s="9">
        <f>[1]二类费用计算!G7</f>
        <v>6.3</v>
      </c>
      <c r="E12" s="11">
        <f t="shared" si="1"/>
        <v>6.3</v>
      </c>
      <c r="F12" s="11"/>
      <c r="G12" s="12"/>
      <c r="H12" s="12"/>
      <c r="I12" s="12"/>
    </row>
    <row r="13" ht="27" customHeight="1" spans="1:9">
      <c r="A13" s="8">
        <v>5</v>
      </c>
      <c r="B13" s="4" t="s">
        <v>21</v>
      </c>
      <c r="C13" s="9"/>
      <c r="D13" s="9">
        <f>F5*1%</f>
        <v>4.1892</v>
      </c>
      <c r="E13" s="11">
        <f t="shared" si="1"/>
        <v>4.1892</v>
      </c>
      <c r="F13" s="11"/>
      <c r="G13" s="12"/>
      <c r="H13" s="12"/>
      <c r="I13" s="12"/>
    </row>
    <row r="14" ht="27" customHeight="1" spans="1:9">
      <c r="A14" s="8">
        <v>6</v>
      </c>
      <c r="B14" s="4" t="s">
        <v>22</v>
      </c>
      <c r="C14" s="9"/>
      <c r="D14" s="9">
        <f>[1]勘察设计!F15</f>
        <v>18.3628856106667</v>
      </c>
      <c r="E14" s="11">
        <f t="shared" si="1"/>
        <v>18.3628856106667</v>
      </c>
      <c r="F14" s="11"/>
      <c r="G14" s="12"/>
      <c r="H14" s="12"/>
      <c r="I14" s="12"/>
    </row>
    <row r="15" ht="26" customHeight="1" spans="1:9">
      <c r="A15" s="8">
        <v>7</v>
      </c>
      <c r="B15" s="4" t="s">
        <v>23</v>
      </c>
      <c r="C15" s="13"/>
      <c r="D15" s="9">
        <f>F5*0.5%</f>
        <v>2.0946</v>
      </c>
      <c r="E15" s="11">
        <f t="shared" si="1"/>
        <v>2.0946</v>
      </c>
      <c r="F15" s="11"/>
      <c r="G15" s="12"/>
      <c r="H15" s="12"/>
      <c r="I15" s="12"/>
    </row>
    <row r="16" ht="27" customHeight="1" spans="1:9">
      <c r="A16" s="8">
        <v>8</v>
      </c>
      <c r="B16" s="4" t="s">
        <v>24</v>
      </c>
      <c r="C16" s="9"/>
      <c r="D16" s="9">
        <f>F5*2%</f>
        <v>8.3784</v>
      </c>
      <c r="E16" s="11">
        <f t="shared" si="1"/>
        <v>8.3784</v>
      </c>
      <c r="F16" s="11"/>
      <c r="G16" s="12"/>
      <c r="H16" s="12"/>
      <c r="I16" s="12"/>
    </row>
    <row r="17" ht="27" customHeight="1" spans="1:9">
      <c r="A17" s="8">
        <v>9</v>
      </c>
      <c r="B17" s="4" t="s">
        <v>25</v>
      </c>
      <c r="C17" s="9"/>
      <c r="D17" s="9">
        <f>F5*0.6%</f>
        <v>2.51352</v>
      </c>
      <c r="E17" s="11">
        <f t="shared" si="1"/>
        <v>2.51352</v>
      </c>
      <c r="F17" s="11"/>
      <c r="G17" s="12"/>
      <c r="H17" s="12"/>
      <c r="I17" s="12"/>
    </row>
    <row r="18" ht="24" customHeight="1" spans="1:9">
      <c r="A18" s="8">
        <v>10</v>
      </c>
      <c r="B18" s="4" t="s">
        <v>26</v>
      </c>
      <c r="C18" s="13"/>
      <c r="D18" s="9">
        <f>100*0.17%+(500-100)*0.14%+(F5-500)*0.11%</f>
        <v>0.640812</v>
      </c>
      <c r="E18" s="11">
        <f t="shared" si="1"/>
        <v>0.640812</v>
      </c>
      <c r="F18" s="11"/>
      <c r="G18" s="14"/>
      <c r="H18" s="15"/>
      <c r="I18" s="16"/>
    </row>
    <row r="19" ht="27" customHeight="1" spans="1:9">
      <c r="A19" s="8">
        <v>11</v>
      </c>
      <c r="B19" s="4" t="s">
        <v>27</v>
      </c>
      <c r="C19" s="13"/>
      <c r="D19" s="9">
        <f>[1]二类费用计算!E27</f>
        <v>3.75</v>
      </c>
      <c r="E19" s="11">
        <f t="shared" si="1"/>
        <v>3.75</v>
      </c>
      <c r="F19" s="11"/>
      <c r="G19" s="14"/>
      <c r="H19" s="15"/>
      <c r="I19" s="16"/>
    </row>
    <row r="20" ht="25" customHeight="1" spans="1:9">
      <c r="A20" s="8">
        <v>12</v>
      </c>
      <c r="B20" s="4" t="s">
        <v>28</v>
      </c>
      <c r="C20" s="13"/>
      <c r="D20" s="9">
        <f>[1]二类费用计算!G34</f>
        <v>1.82</v>
      </c>
      <c r="E20" s="11">
        <f t="shared" si="1"/>
        <v>1.82</v>
      </c>
      <c r="F20" s="11"/>
      <c r="G20" s="12"/>
      <c r="H20" s="12"/>
      <c r="I20" s="12"/>
    </row>
    <row r="21" ht="28" customHeight="1" spans="1:9">
      <c r="A21" s="8">
        <v>13</v>
      </c>
      <c r="B21" s="4" t="s">
        <v>29</v>
      </c>
      <c r="C21" s="13"/>
      <c r="D21" s="9">
        <f>[1]二类费用计算!G30</f>
        <v>2.51</v>
      </c>
      <c r="E21" s="11">
        <f t="shared" si="1"/>
        <v>2.51</v>
      </c>
      <c r="F21" s="11"/>
      <c r="G21" s="14"/>
      <c r="H21" s="15"/>
      <c r="I21" s="16"/>
    </row>
    <row r="22" ht="27" customHeight="1" spans="1:9">
      <c r="A22" s="8">
        <v>14</v>
      </c>
      <c r="B22" s="4" t="s">
        <v>30</v>
      </c>
      <c r="C22" s="13"/>
      <c r="D22" s="9">
        <f>F5*10%*1.2%</f>
        <v>0.502704</v>
      </c>
      <c r="E22" s="11">
        <f t="shared" si="1"/>
        <v>0.502704</v>
      </c>
      <c r="F22" s="11"/>
      <c r="G22" s="14"/>
      <c r="H22" s="15"/>
      <c r="I22" s="16"/>
    </row>
    <row r="23" ht="27" customHeight="1" spans="1:9">
      <c r="A23" s="17"/>
      <c r="B23" s="18" t="s">
        <v>31</v>
      </c>
      <c r="C23" s="19"/>
      <c r="D23" s="20"/>
      <c r="E23" s="21"/>
      <c r="F23" s="3">
        <f>ROUND(F5+F8,2)</f>
        <v>497.53</v>
      </c>
      <c r="G23" s="12"/>
      <c r="H23" s="12"/>
      <c r="I23" s="12"/>
    </row>
    <row r="24" ht="27" customHeight="1" spans="1:9">
      <c r="A24" s="6" t="s">
        <v>32</v>
      </c>
      <c r="B24" s="6" t="s">
        <v>33</v>
      </c>
      <c r="C24" s="19"/>
      <c r="D24" s="20"/>
      <c r="E24" s="21"/>
      <c r="F24" s="3">
        <f>F25</f>
        <v>24.8763055805333</v>
      </c>
      <c r="G24" s="12"/>
      <c r="H24" s="12"/>
      <c r="I24" s="12"/>
    </row>
    <row r="25" ht="27" customHeight="1" spans="1:9">
      <c r="A25" s="4">
        <v>1</v>
      </c>
      <c r="B25" s="4" t="s">
        <v>33</v>
      </c>
      <c r="C25" s="19" t="s">
        <v>34</v>
      </c>
      <c r="D25" s="20"/>
      <c r="E25" s="21"/>
      <c r="F25" s="11">
        <f>(F5+F8)*0.05</f>
        <v>24.8763055805333</v>
      </c>
      <c r="G25" s="12" t="s">
        <v>35</v>
      </c>
      <c r="H25" s="12"/>
      <c r="I25" s="12"/>
    </row>
    <row r="26" ht="27" customHeight="1" spans="1:9">
      <c r="A26" s="4" t="s">
        <v>36</v>
      </c>
      <c r="B26" s="6" t="s">
        <v>37</v>
      </c>
      <c r="C26" s="19"/>
      <c r="D26" s="20"/>
      <c r="E26" s="21"/>
      <c r="F26" s="3">
        <f>F23+F24</f>
        <v>522.406305580533</v>
      </c>
      <c r="G26" s="12"/>
      <c r="H26" s="12"/>
      <c r="I26" s="12"/>
    </row>
  </sheetData>
  <mergeCells count="32">
    <mergeCell ref="A2:I2"/>
    <mergeCell ref="C3:F3"/>
    <mergeCell ref="G3:I3"/>
    <mergeCell ref="G4:I4"/>
    <mergeCell ref="G5:I5"/>
    <mergeCell ref="G6:I6"/>
    <mergeCell ref="G7:I7"/>
    <mergeCell ref="G8:I8"/>
    <mergeCell ref="G9:I9"/>
    <mergeCell ref="G10:I10"/>
    <mergeCell ref="G11:I11"/>
    <mergeCell ref="G12:I12"/>
    <mergeCell ref="G13:I13"/>
    <mergeCell ref="G14:I14"/>
    <mergeCell ref="G15:I15"/>
    <mergeCell ref="G16:I16"/>
    <mergeCell ref="G17:I17"/>
    <mergeCell ref="G18:I18"/>
    <mergeCell ref="G19:I19"/>
    <mergeCell ref="G20:I20"/>
    <mergeCell ref="G21:I21"/>
    <mergeCell ref="G22:I22"/>
    <mergeCell ref="C23:E23"/>
    <mergeCell ref="G23:I23"/>
    <mergeCell ref="C24:E24"/>
    <mergeCell ref="G24:I24"/>
    <mergeCell ref="C25:E25"/>
    <mergeCell ref="G25:I25"/>
    <mergeCell ref="C26:E26"/>
    <mergeCell ref="G26:I26"/>
    <mergeCell ref="A3:A4"/>
    <mergeCell ref="B3:B4"/>
  </mergeCells>
  <pageMargins left="0.751388888888889" right="0.751388888888889" top="1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lyadmin</cp:lastModifiedBy>
  <dcterms:created xsi:type="dcterms:W3CDTF">2026-04-21T11:34:00Z</dcterms:created>
  <dcterms:modified xsi:type="dcterms:W3CDTF">2026-04-22T16:01:33Z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097812C7D8B045EBAE4BB39356EFDAC2_11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1</vt:i4>
  </property>
</Properties>
</file>