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<sst xmlns="http://schemas.openxmlformats.org/spreadsheetml/2006/main" count="90" uniqueCount="61">
  <si>
    <t>附件</t>
  </si>
  <si>
    <t>长汀苏区体育公园概算汇总表</t>
  </si>
  <si>
    <t>序号</t>
  </si>
  <si>
    <t>工程或费用名称</t>
  </si>
  <si>
    <t>概算造价（万元）</t>
  </si>
  <si>
    <t>技术经济指标</t>
  </si>
  <si>
    <t>备注</t>
  </si>
  <si>
    <t>建筑工程费</t>
  </si>
  <si>
    <t>设备安装工程
费</t>
  </si>
  <si>
    <t>其它费用</t>
  </si>
  <si>
    <t>合计</t>
  </si>
  <si>
    <t>单位</t>
  </si>
  <si>
    <t>数量</t>
  </si>
  <si>
    <t>单位造价(元)</t>
  </si>
  <si>
    <t>一</t>
  </si>
  <si>
    <t>工程费用</t>
  </si>
  <si>
    <t>㎡</t>
  </si>
  <si>
    <t>(一)</t>
  </si>
  <si>
    <t>建安工程费用</t>
  </si>
  <si>
    <t>管理中心</t>
  </si>
  <si>
    <t>土建工程</t>
  </si>
  <si>
    <t>安装工程</t>
  </si>
  <si>
    <t>变配电室、柴发</t>
  </si>
  <si>
    <t>土建单位工程</t>
  </si>
  <si>
    <t>安装单位工程</t>
  </si>
  <si>
    <t>室外工程</t>
  </si>
  <si>
    <t>支护工程1</t>
  </si>
  <si>
    <t>支护工程2</t>
  </si>
  <si>
    <t>室外总体市政工程</t>
  </si>
  <si>
    <t>园林绿化与景观工程</t>
  </si>
  <si>
    <t>室外安装工程</t>
  </si>
  <si>
    <t>其他配套工程</t>
  </si>
  <si>
    <t>智能化工程</t>
  </si>
  <si>
    <t>管理配套用房</t>
  </si>
  <si>
    <t>泳池配套用房</t>
  </si>
  <si>
    <t>（二)</t>
  </si>
  <si>
    <t>设备购置费</t>
  </si>
  <si>
    <t>运动场器材及灯光音响设备器材等</t>
  </si>
  <si>
    <t>暂按可研估算计入</t>
  </si>
  <si>
    <t>二</t>
  </si>
  <si>
    <t>工程建设其他费用</t>
  </si>
  <si>
    <t>建设单位管理费</t>
  </si>
  <si>
    <t>建设工程监理费</t>
  </si>
  <si>
    <t>前期工作咨询费</t>
  </si>
  <si>
    <t>工程设计（勘察）费</t>
  </si>
  <si>
    <t>施工图审查费及勘察文件审查费</t>
  </si>
  <si>
    <t>招标代理服务费</t>
  </si>
  <si>
    <t>工程造价咨询</t>
  </si>
  <si>
    <t>环境影响咨询服务费</t>
  </si>
  <si>
    <t>地质灾害评估费</t>
  </si>
  <si>
    <t>工程保险费</t>
  </si>
  <si>
    <t>按建安费的0.3%计取</t>
  </si>
  <si>
    <t>场地准备及临时设施费</t>
  </si>
  <si>
    <t>消防验收第三方检测费用</t>
  </si>
  <si>
    <r>
      <rPr>
        <sz val="9"/>
        <color rgb="FF000000"/>
        <rFont val="仿宋"/>
        <charset val="134"/>
      </rPr>
      <t>人防</t>
    </r>
    <r>
      <rPr>
        <sz val="9"/>
        <color rgb="FFFF0000"/>
        <rFont val="仿宋"/>
        <charset val="134"/>
      </rPr>
      <t>易</t>
    </r>
    <r>
      <rPr>
        <sz val="9"/>
        <color rgb="FF000000"/>
        <rFont val="仿宋"/>
        <charset val="134"/>
      </rPr>
      <t>地建设费</t>
    </r>
  </si>
  <si>
    <t>工程款支付担保费</t>
  </si>
  <si>
    <t>三</t>
  </si>
  <si>
    <t>预备费</t>
  </si>
  <si>
    <t>基本预备费</t>
  </si>
  <si>
    <t>（一+二）*5%</t>
  </si>
  <si>
    <t>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</si>
</sst>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</numFmts>
  <fonts count="36">
    <font>
      <sz val="11"/>
      <color rgb="FF000000"/>
      <name val="Arial"/>
      <charset val="204"/>
    </font>
    <font>
      <b/>
      <sz val="12"/>
      <color rgb="FF000000"/>
      <name val="仿宋"/>
      <charset val="204"/>
    </font>
    <font>
      <sz val="11"/>
      <color rgb="FF000000"/>
      <name val="仿宋"/>
      <charset val="204"/>
    </font>
    <font>
      <sz val="12"/>
      <color rgb="FF000000"/>
      <name val="仿宋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b/>
      <sz val="12"/>
      <name val="仿宋"/>
      <charset val="134"/>
    </font>
    <font>
      <b/>
      <sz val="10"/>
      <name val="仿宋"/>
      <charset val="134"/>
    </font>
    <font>
      <b/>
      <sz val="9"/>
      <color rgb="FF000000"/>
      <name val="仿宋"/>
      <charset val="204"/>
    </font>
    <font>
      <b/>
      <sz val="9"/>
      <color rgb="FF000000"/>
      <name val="仿宋"/>
      <charset val="134"/>
    </font>
    <font>
      <b/>
      <sz val="9"/>
      <name val="仿宋"/>
      <charset val="134"/>
    </font>
    <font>
      <sz val="9"/>
      <color rgb="FF000000"/>
      <name val="仿宋"/>
      <charset val="204"/>
    </font>
    <font>
      <sz val="9"/>
      <color rgb="FF000000"/>
      <name val="仿宋"/>
      <charset val="134"/>
    </font>
    <font>
      <sz val="9"/>
      <name val="仿宋"/>
      <charset val="134"/>
    </font>
    <font>
      <b/>
      <sz val="6"/>
      <color rgb="FF000000"/>
      <name val="仿宋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8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6" borderId="8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5" borderId="5" applyNumberFormat="0" applyFont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15" fillId="2" borderId="2" applyNumberFormat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zoomScale="115" zoomScaleNormal="115" workbookViewId="0">
      <selection activeCell="K14" sqref="K14"/>
    </sheetView>
  </sheetViews>
  <sheetFormatPr defaultColWidth="10.2833333333333" defaultRowHeight="13.5"/>
  <cols>
    <col min="1" max="1" width="5.75" style="4" customWidth="1"/>
    <col min="2" max="2" width="15.975" style="2" customWidth="1"/>
    <col min="3" max="3" width="7.81666666666667" style="2" customWidth="1"/>
    <col min="4" max="4" width="7.60833333333333" style="2" customWidth="1"/>
    <col min="5" max="5" width="7.825" style="2" customWidth="1"/>
    <col min="6" max="6" width="8.46666666666667" style="2" customWidth="1"/>
    <col min="7" max="7" width="4.78333333333333" style="2" customWidth="1"/>
    <col min="8" max="8" width="8.14166666666667" style="2" customWidth="1"/>
    <col min="9" max="9" width="9.23333333333333" style="2" customWidth="1"/>
    <col min="10" max="10" width="10.65" style="2" customWidth="1"/>
    <col min="11" max="16384" width="10.2833333333333" style="2"/>
  </cols>
  <sheetData>
    <row r="1" ht="28" customHeight="1" spans="1:1">
      <c r="A1" s="4" t="s">
        <v>0</v>
      </c>
    </row>
    <row r="2" ht="37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5" customHeight="1" spans="1:10">
      <c r="A3" s="7" t="s">
        <v>2</v>
      </c>
      <c r="B3" s="7" t="s">
        <v>3</v>
      </c>
      <c r="C3" s="7" t="s">
        <v>4</v>
      </c>
      <c r="D3" s="8"/>
      <c r="E3" s="8"/>
      <c r="F3" s="8"/>
      <c r="G3" s="7" t="s">
        <v>5</v>
      </c>
      <c r="H3" s="8"/>
      <c r="I3" s="8"/>
      <c r="J3" s="9" t="s">
        <v>6</v>
      </c>
    </row>
    <row r="4" ht="25.5" customHeight="1" spans="1:10">
      <c r="A4" s="8"/>
      <c r="B4" s="8"/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8"/>
    </row>
    <row r="5" s="1" customFormat="1" ht="14.25" spans="1:10">
      <c r="A5" s="10" t="s">
        <v>14</v>
      </c>
      <c r="B5" s="10" t="s">
        <v>15</v>
      </c>
      <c r="C5" s="11">
        <f>SUM(C6+C27)</f>
        <v>2380.55</v>
      </c>
      <c r="D5" s="11">
        <f>SUM(D27)</f>
        <v>223.7</v>
      </c>
      <c r="E5" s="11"/>
      <c r="F5" s="11">
        <f>SUM(F27+F6)</f>
        <v>2604.25</v>
      </c>
      <c r="G5" s="12" t="s">
        <v>16</v>
      </c>
      <c r="H5" s="11">
        <f>H6</f>
        <v>2308.6</v>
      </c>
      <c r="I5" s="11">
        <f t="shared" ref="I5:I18" si="0">F5/H5*10000</f>
        <v>11280.6462791302</v>
      </c>
      <c r="J5" s="10"/>
    </row>
    <row r="6" spans="1:10">
      <c r="A6" s="12" t="s">
        <v>17</v>
      </c>
      <c r="B6" s="12" t="s">
        <v>18</v>
      </c>
      <c r="C6" s="11">
        <f>SUM(C24+C21+C19+C13+C10+C7)</f>
        <v>2380.55</v>
      </c>
      <c r="D6" s="13"/>
      <c r="E6" s="13"/>
      <c r="F6" s="11">
        <f>SUM(F24+F21+F19+F13+F10+F7)</f>
        <v>2380.55</v>
      </c>
      <c r="G6" s="12" t="s">
        <v>16</v>
      </c>
      <c r="H6" s="11">
        <f>SUM(H24+H21+H19+H10+H7)</f>
        <v>2308.6</v>
      </c>
      <c r="I6" s="11">
        <f t="shared" si="0"/>
        <v>10311.6607467729</v>
      </c>
      <c r="J6" s="13"/>
    </row>
    <row r="7" spans="1:10">
      <c r="A7" s="14">
        <v>1</v>
      </c>
      <c r="B7" s="12" t="s">
        <v>19</v>
      </c>
      <c r="C7" s="11">
        <f>C8+C9</f>
        <v>114.73</v>
      </c>
      <c r="D7" s="13"/>
      <c r="E7" s="13"/>
      <c r="F7" s="11">
        <f t="shared" ref="F7:F18" si="1">E7+D7+C7</f>
        <v>114.73</v>
      </c>
      <c r="G7" s="12" t="s">
        <v>16</v>
      </c>
      <c r="H7" s="11">
        <v>224</v>
      </c>
      <c r="I7" s="11">
        <f t="shared" si="0"/>
        <v>5121.875</v>
      </c>
      <c r="J7" s="13"/>
    </row>
    <row r="8" s="2" customFormat="1" spans="1:10">
      <c r="A8" s="15">
        <v>1.1</v>
      </c>
      <c r="B8" s="16" t="s">
        <v>20</v>
      </c>
      <c r="C8" s="17">
        <v>103.29</v>
      </c>
      <c r="D8" s="13"/>
      <c r="E8" s="13"/>
      <c r="F8" s="17">
        <f t="shared" si="1"/>
        <v>103.29</v>
      </c>
      <c r="G8" s="16" t="s">
        <v>16</v>
      </c>
      <c r="H8" s="17">
        <f t="shared" ref="H8:H12" si="2">H7</f>
        <v>224</v>
      </c>
      <c r="I8" s="17">
        <f t="shared" si="0"/>
        <v>4611.16071428571</v>
      </c>
      <c r="J8" s="13"/>
    </row>
    <row r="9" s="2" customFormat="1" spans="1:10">
      <c r="A9" s="15">
        <v>1.2</v>
      </c>
      <c r="B9" s="16" t="s">
        <v>21</v>
      </c>
      <c r="C9" s="17">
        <v>11.44</v>
      </c>
      <c r="D9" s="13"/>
      <c r="E9" s="13"/>
      <c r="F9" s="17">
        <f t="shared" si="1"/>
        <v>11.44</v>
      </c>
      <c r="G9" s="16" t="s">
        <v>16</v>
      </c>
      <c r="H9" s="17">
        <f t="shared" si="2"/>
        <v>224</v>
      </c>
      <c r="I9" s="17">
        <f t="shared" si="0"/>
        <v>510.714285714286</v>
      </c>
      <c r="J9" s="13"/>
    </row>
    <row r="10" s="2" customFormat="1" spans="1:10">
      <c r="A10" s="14">
        <v>2</v>
      </c>
      <c r="B10" s="12" t="s">
        <v>22</v>
      </c>
      <c r="C10" s="11">
        <f>C11+C12</f>
        <v>105.47</v>
      </c>
      <c r="D10" s="13"/>
      <c r="E10" s="13"/>
      <c r="F10" s="11">
        <f t="shared" si="1"/>
        <v>105.47</v>
      </c>
      <c r="G10" s="12" t="s">
        <v>16</v>
      </c>
      <c r="H10" s="11">
        <v>185</v>
      </c>
      <c r="I10" s="11">
        <f t="shared" si="0"/>
        <v>5701.08108108108</v>
      </c>
      <c r="J10" s="13"/>
    </row>
    <row r="11" s="2" customFormat="1" spans="1:10">
      <c r="A11" s="15">
        <v>2.1</v>
      </c>
      <c r="B11" s="16" t="s">
        <v>23</v>
      </c>
      <c r="C11" s="17">
        <v>83.32</v>
      </c>
      <c r="D11" s="13"/>
      <c r="E11" s="13"/>
      <c r="F11" s="17">
        <f t="shared" si="1"/>
        <v>83.32</v>
      </c>
      <c r="G11" s="16" t="s">
        <v>16</v>
      </c>
      <c r="H11" s="17">
        <f t="shared" si="2"/>
        <v>185</v>
      </c>
      <c r="I11" s="17">
        <f t="shared" si="0"/>
        <v>4503.78378378378</v>
      </c>
      <c r="J11" s="13"/>
    </row>
    <row r="12" s="2" customFormat="1" spans="1:10">
      <c r="A12" s="15">
        <v>2.2</v>
      </c>
      <c r="B12" s="16" t="s">
        <v>24</v>
      </c>
      <c r="C12" s="17">
        <v>22.15</v>
      </c>
      <c r="D12" s="13"/>
      <c r="E12" s="13"/>
      <c r="F12" s="17">
        <f t="shared" si="1"/>
        <v>22.15</v>
      </c>
      <c r="G12" s="16" t="s">
        <v>16</v>
      </c>
      <c r="H12" s="17">
        <f t="shared" si="2"/>
        <v>185</v>
      </c>
      <c r="I12" s="17">
        <f t="shared" si="0"/>
        <v>1197.2972972973</v>
      </c>
      <c r="J12" s="13"/>
    </row>
    <row r="13" ht="19" customHeight="1" spans="1:10">
      <c r="A13" s="14">
        <v>3</v>
      </c>
      <c r="B13" s="12" t="s">
        <v>25</v>
      </c>
      <c r="C13" s="11">
        <f>SUM(C14:C18)</f>
        <v>1720.63</v>
      </c>
      <c r="D13" s="13"/>
      <c r="E13" s="13"/>
      <c r="F13" s="11">
        <f t="shared" si="1"/>
        <v>1720.63</v>
      </c>
      <c r="G13" s="12" t="s">
        <v>16</v>
      </c>
      <c r="H13" s="18">
        <v>128703</v>
      </c>
      <c r="I13" s="11">
        <f t="shared" si="0"/>
        <v>133.689968376806</v>
      </c>
      <c r="J13" s="13"/>
    </row>
    <row r="14" s="2" customFormat="1" spans="1:10">
      <c r="A14" s="15">
        <v>3.1</v>
      </c>
      <c r="B14" s="16" t="s">
        <v>26</v>
      </c>
      <c r="C14" s="17">
        <v>179.71</v>
      </c>
      <c r="D14" s="13"/>
      <c r="E14" s="13"/>
      <c r="F14" s="17">
        <f t="shared" si="1"/>
        <v>179.71</v>
      </c>
      <c r="G14" s="16" t="s">
        <v>16</v>
      </c>
      <c r="H14" s="17">
        <v>128703</v>
      </c>
      <c r="I14" s="17">
        <f t="shared" si="0"/>
        <v>13.9631554820012</v>
      </c>
      <c r="J14" s="13"/>
    </row>
    <row r="15" s="2" customFormat="1" spans="1:10">
      <c r="A15" s="15">
        <v>3.2</v>
      </c>
      <c r="B15" s="16" t="s">
        <v>27</v>
      </c>
      <c r="C15" s="17">
        <v>474.23</v>
      </c>
      <c r="D15" s="13"/>
      <c r="E15" s="13"/>
      <c r="F15" s="17">
        <f t="shared" si="1"/>
        <v>474.23</v>
      </c>
      <c r="G15" s="16" t="s">
        <v>16</v>
      </c>
      <c r="H15" s="17">
        <f>H14</f>
        <v>128703</v>
      </c>
      <c r="I15" s="17">
        <f t="shared" si="0"/>
        <v>36.8468489468</v>
      </c>
      <c r="J15" s="13"/>
    </row>
    <row r="16" s="2" customFormat="1" spans="1:10">
      <c r="A16" s="15">
        <v>3.2</v>
      </c>
      <c r="B16" s="16" t="s">
        <v>28</v>
      </c>
      <c r="C16" s="17">
        <v>542.09</v>
      </c>
      <c r="D16" s="13"/>
      <c r="E16" s="13"/>
      <c r="F16" s="17">
        <f t="shared" si="1"/>
        <v>542.09</v>
      </c>
      <c r="G16" s="16" t="s">
        <v>16</v>
      </c>
      <c r="H16" s="17">
        <f>H14</f>
        <v>128703</v>
      </c>
      <c r="I16" s="17">
        <f t="shared" si="0"/>
        <v>42.1194533149965</v>
      </c>
      <c r="J16" s="13"/>
    </row>
    <row r="17" s="2" customFormat="1" spans="1:10">
      <c r="A17" s="15">
        <v>3.3</v>
      </c>
      <c r="B17" s="16" t="s">
        <v>29</v>
      </c>
      <c r="C17" s="17">
        <v>158.8</v>
      </c>
      <c r="D17" s="13"/>
      <c r="E17" s="13"/>
      <c r="F17" s="17">
        <f t="shared" si="1"/>
        <v>158.8</v>
      </c>
      <c r="G17" s="16" t="s">
        <v>16</v>
      </c>
      <c r="H17" s="17">
        <f>H16</f>
        <v>128703</v>
      </c>
      <c r="I17" s="17">
        <f t="shared" si="0"/>
        <v>12.3384847284057</v>
      </c>
      <c r="J17" s="13"/>
    </row>
    <row r="18" s="2" customFormat="1" spans="1:10">
      <c r="A18" s="15">
        <v>3.4</v>
      </c>
      <c r="B18" s="16" t="s">
        <v>30</v>
      </c>
      <c r="C18" s="17">
        <v>365.8</v>
      </c>
      <c r="D18" s="13"/>
      <c r="E18" s="13"/>
      <c r="F18" s="17">
        <f t="shared" si="1"/>
        <v>365.8</v>
      </c>
      <c r="G18" s="16" t="s">
        <v>16</v>
      </c>
      <c r="H18" s="17">
        <f>H17</f>
        <v>128703</v>
      </c>
      <c r="I18" s="17">
        <f t="shared" si="0"/>
        <v>28.4220259046021</v>
      </c>
      <c r="J18" s="13"/>
    </row>
    <row r="19" s="2" customFormat="1" spans="1:10">
      <c r="A19" s="12">
        <v>4</v>
      </c>
      <c r="B19" s="12" t="s">
        <v>31</v>
      </c>
      <c r="C19" s="11">
        <f>C20</f>
        <v>36.72</v>
      </c>
      <c r="D19" s="13"/>
      <c r="E19" s="13"/>
      <c r="F19" s="11">
        <f t="shared" ref="F19:F26" si="3">E19+D19+C19</f>
        <v>36.72</v>
      </c>
      <c r="G19" s="12" t="s">
        <v>16</v>
      </c>
      <c r="H19" s="11">
        <v>1358.8</v>
      </c>
      <c r="I19" s="11">
        <f t="shared" ref="I19:I28" si="4">F19/H19*10000</f>
        <v>270.238445687371</v>
      </c>
      <c r="J19" s="13"/>
    </row>
    <row r="20" s="2" customFormat="1" spans="1:10">
      <c r="A20" s="15">
        <v>4.1</v>
      </c>
      <c r="B20" s="16" t="s">
        <v>32</v>
      </c>
      <c r="C20" s="17">
        <v>36.72</v>
      </c>
      <c r="D20" s="13"/>
      <c r="E20" s="13"/>
      <c r="F20" s="17">
        <f t="shared" si="3"/>
        <v>36.72</v>
      </c>
      <c r="G20" s="16" t="s">
        <v>16</v>
      </c>
      <c r="H20" s="17">
        <f>H19</f>
        <v>1358.8</v>
      </c>
      <c r="I20" s="17">
        <f t="shared" si="4"/>
        <v>270.238445687371</v>
      </c>
      <c r="J20" s="13"/>
    </row>
    <row r="21" spans="1:10">
      <c r="A21" s="14">
        <v>5</v>
      </c>
      <c r="B21" s="12" t="s">
        <v>33</v>
      </c>
      <c r="C21" s="11">
        <f>C22+C23</f>
        <v>114.54</v>
      </c>
      <c r="D21" s="13"/>
      <c r="E21" s="13"/>
      <c r="F21" s="11">
        <f t="shared" si="3"/>
        <v>114.54</v>
      </c>
      <c r="G21" s="12" t="s">
        <v>16</v>
      </c>
      <c r="H21" s="11">
        <v>216</v>
      </c>
      <c r="I21" s="11">
        <f t="shared" si="4"/>
        <v>5302.77777777778</v>
      </c>
      <c r="J21" s="13"/>
    </row>
    <row r="22" s="2" customFormat="1" spans="1:10">
      <c r="A22" s="15">
        <v>1.1</v>
      </c>
      <c r="B22" s="16" t="s">
        <v>20</v>
      </c>
      <c r="C22" s="17">
        <v>99.75</v>
      </c>
      <c r="D22" s="13"/>
      <c r="E22" s="13"/>
      <c r="F22" s="17">
        <f t="shared" si="3"/>
        <v>99.75</v>
      </c>
      <c r="G22" s="16" t="s">
        <v>16</v>
      </c>
      <c r="H22" s="17">
        <v>216</v>
      </c>
      <c r="I22" s="17">
        <f t="shared" si="4"/>
        <v>4618.05555555556</v>
      </c>
      <c r="J22" s="13"/>
    </row>
    <row r="23" s="2" customFormat="1" spans="1:10">
      <c r="A23" s="15">
        <v>1.2</v>
      </c>
      <c r="B23" s="16" t="s">
        <v>21</v>
      </c>
      <c r="C23" s="17">
        <v>14.79</v>
      </c>
      <c r="D23" s="13"/>
      <c r="E23" s="13"/>
      <c r="F23" s="17">
        <f t="shared" si="3"/>
        <v>14.79</v>
      </c>
      <c r="G23" s="16" t="s">
        <v>16</v>
      </c>
      <c r="H23" s="17">
        <v>216</v>
      </c>
      <c r="I23" s="17">
        <f t="shared" si="4"/>
        <v>684.722222222222</v>
      </c>
      <c r="J23" s="13"/>
    </row>
    <row r="24" spans="1:10">
      <c r="A24" s="14">
        <v>6</v>
      </c>
      <c r="B24" s="12" t="s">
        <v>34</v>
      </c>
      <c r="C24" s="11">
        <f>C25+C26</f>
        <v>288.46</v>
      </c>
      <c r="D24" s="13"/>
      <c r="E24" s="13"/>
      <c r="F24" s="11">
        <f t="shared" si="3"/>
        <v>288.46</v>
      </c>
      <c r="G24" s="12" t="s">
        <v>16</v>
      </c>
      <c r="H24" s="11">
        <v>324.8</v>
      </c>
      <c r="I24" s="11">
        <f t="shared" si="4"/>
        <v>8881.15763546798</v>
      </c>
      <c r="J24" s="13"/>
    </row>
    <row r="25" s="2" customFormat="1" spans="1:10">
      <c r="A25" s="15">
        <v>1.1</v>
      </c>
      <c r="B25" s="16" t="s">
        <v>20</v>
      </c>
      <c r="C25" s="17">
        <v>209.9</v>
      </c>
      <c r="D25" s="13"/>
      <c r="E25" s="13"/>
      <c r="F25" s="17">
        <f t="shared" si="3"/>
        <v>209.9</v>
      </c>
      <c r="G25" s="16" t="s">
        <v>16</v>
      </c>
      <c r="H25" s="17">
        <v>324.8</v>
      </c>
      <c r="I25" s="17">
        <f t="shared" si="4"/>
        <v>6462.43842364532</v>
      </c>
      <c r="J25" s="13"/>
    </row>
    <row r="26" s="2" customFormat="1" spans="1:10">
      <c r="A26" s="15">
        <v>1.2</v>
      </c>
      <c r="B26" s="16" t="s">
        <v>21</v>
      </c>
      <c r="C26" s="17">
        <v>78.56</v>
      </c>
      <c r="D26" s="13"/>
      <c r="E26" s="13"/>
      <c r="F26" s="17">
        <f t="shared" si="3"/>
        <v>78.56</v>
      </c>
      <c r="G26" s="16" t="s">
        <v>16</v>
      </c>
      <c r="H26" s="17">
        <v>324.8</v>
      </c>
      <c r="I26" s="17">
        <f t="shared" si="4"/>
        <v>2418.71921182266</v>
      </c>
      <c r="J26" s="13"/>
    </row>
    <row r="27" s="2" customFormat="1" spans="1:10">
      <c r="A27" s="12" t="s">
        <v>35</v>
      </c>
      <c r="B27" s="12" t="s">
        <v>36</v>
      </c>
      <c r="C27" s="11"/>
      <c r="D27" s="19">
        <f>D28</f>
        <v>223.7</v>
      </c>
      <c r="E27" s="19"/>
      <c r="F27" s="11">
        <f>F28</f>
        <v>223.7</v>
      </c>
      <c r="G27" s="12" t="s">
        <v>16</v>
      </c>
      <c r="H27" s="11">
        <v>6598</v>
      </c>
      <c r="I27" s="11">
        <f t="shared" si="4"/>
        <v>339.042133979994</v>
      </c>
      <c r="J27" s="19"/>
    </row>
    <row r="28" s="2" customFormat="1" ht="30" customHeight="1" spans="1:10">
      <c r="A28" s="16">
        <v>2</v>
      </c>
      <c r="B28" s="16" t="s">
        <v>37</v>
      </c>
      <c r="C28" s="17"/>
      <c r="D28" s="20">
        <v>223.7</v>
      </c>
      <c r="E28" s="20"/>
      <c r="F28" s="17">
        <v>223.7</v>
      </c>
      <c r="G28" s="16" t="s">
        <v>16</v>
      </c>
      <c r="H28" s="17">
        <v>6598</v>
      </c>
      <c r="I28" s="17">
        <f t="shared" si="4"/>
        <v>339.042133979994</v>
      </c>
      <c r="J28" s="16" t="s">
        <v>38</v>
      </c>
    </row>
    <row r="29" s="3" customFormat="1" ht="14.25" spans="1:10">
      <c r="A29" s="12" t="s">
        <v>39</v>
      </c>
      <c r="B29" s="12" t="s">
        <v>40</v>
      </c>
      <c r="C29" s="13"/>
      <c r="D29" s="13"/>
      <c r="E29" s="11">
        <f>SUM(E30:E43)</f>
        <v>171.87165</v>
      </c>
      <c r="F29" s="11">
        <f>E29</f>
        <v>171.87165</v>
      </c>
      <c r="G29" s="13"/>
      <c r="H29" s="13"/>
      <c r="I29" s="13"/>
      <c r="J29" s="13"/>
    </row>
    <row r="30" spans="1:10">
      <c r="A30" s="15">
        <v>1</v>
      </c>
      <c r="B30" s="16" t="s">
        <v>41</v>
      </c>
      <c r="C30" s="13"/>
      <c r="D30" s="13"/>
      <c r="E30" s="17">
        <v>31.24</v>
      </c>
      <c r="F30" s="13"/>
      <c r="G30" s="13"/>
      <c r="H30" s="13"/>
      <c r="I30" s="13"/>
      <c r="J30" s="16"/>
    </row>
    <row r="31" spans="1:10">
      <c r="A31" s="15">
        <v>2</v>
      </c>
      <c r="B31" s="16" t="s">
        <v>42</v>
      </c>
      <c r="C31" s="13"/>
      <c r="D31" s="13"/>
      <c r="E31" s="17">
        <v>29.16</v>
      </c>
      <c r="F31" s="13"/>
      <c r="G31" s="13"/>
      <c r="H31" s="13"/>
      <c r="I31" s="13"/>
      <c r="J31" s="16"/>
    </row>
    <row r="32" spans="1:10">
      <c r="A32" s="15">
        <v>3</v>
      </c>
      <c r="B32" s="16" t="s">
        <v>43</v>
      </c>
      <c r="C32" s="13"/>
      <c r="D32" s="13"/>
      <c r="E32" s="17">
        <v>5.5</v>
      </c>
      <c r="F32" s="13"/>
      <c r="G32" s="13"/>
      <c r="H32" s="13"/>
      <c r="I32" s="13"/>
      <c r="J32" s="16"/>
    </row>
    <row r="33" spans="1:10">
      <c r="A33" s="15">
        <v>4</v>
      </c>
      <c r="B33" s="16" t="s">
        <v>44</v>
      </c>
      <c r="C33" s="13"/>
      <c r="D33" s="13"/>
      <c r="E33" s="21">
        <v>45.6</v>
      </c>
      <c r="F33" s="13"/>
      <c r="G33" s="13"/>
      <c r="H33" s="13"/>
      <c r="I33" s="13"/>
      <c r="J33" s="16"/>
    </row>
    <row r="34" ht="22.5" spans="1:10">
      <c r="A34" s="15">
        <v>5</v>
      </c>
      <c r="B34" s="16" t="s">
        <v>45</v>
      </c>
      <c r="C34" s="13"/>
      <c r="D34" s="13"/>
      <c r="E34" s="17">
        <f>SUM(H5*2.5)/10000</f>
        <v>0.57715</v>
      </c>
      <c r="F34" s="13"/>
      <c r="G34" s="13"/>
      <c r="H34" s="13"/>
      <c r="I34" s="13"/>
      <c r="J34" s="16"/>
    </row>
    <row r="35" spans="1:10">
      <c r="A35" s="15">
        <v>6</v>
      </c>
      <c r="B35" s="16" t="s">
        <v>46</v>
      </c>
      <c r="C35" s="13"/>
      <c r="D35" s="13"/>
      <c r="E35" s="17">
        <v>7.2</v>
      </c>
      <c r="F35" s="13"/>
      <c r="G35" s="13"/>
      <c r="H35" s="13"/>
      <c r="I35" s="13"/>
      <c r="J35" s="16"/>
    </row>
    <row r="36" spans="1:10">
      <c r="A36" s="15">
        <v>7</v>
      </c>
      <c r="B36" s="16" t="s">
        <v>47</v>
      </c>
      <c r="C36" s="13"/>
      <c r="D36" s="13"/>
      <c r="E36" s="17">
        <f>SUM(F5*2/1000)</f>
        <v>5.2085</v>
      </c>
      <c r="F36" s="13"/>
      <c r="G36" s="13"/>
      <c r="H36" s="13"/>
      <c r="I36" s="13"/>
      <c r="J36" s="16"/>
    </row>
    <row r="37" spans="1:10">
      <c r="A37" s="15">
        <v>8</v>
      </c>
      <c r="B37" s="16" t="s">
        <v>48</v>
      </c>
      <c r="C37" s="13"/>
      <c r="D37" s="13"/>
      <c r="E37" s="17">
        <v>3.57</v>
      </c>
      <c r="F37" s="13"/>
      <c r="G37" s="13"/>
      <c r="H37" s="13"/>
      <c r="I37" s="13"/>
      <c r="J37" s="16"/>
    </row>
    <row r="38" spans="1:10">
      <c r="A38" s="15">
        <v>9</v>
      </c>
      <c r="B38" s="16" t="s">
        <v>49</v>
      </c>
      <c r="C38" s="13"/>
      <c r="D38" s="13"/>
      <c r="E38" s="17">
        <v>2</v>
      </c>
      <c r="F38" s="13"/>
      <c r="G38" s="13"/>
      <c r="H38" s="13"/>
      <c r="I38" s="13"/>
      <c r="J38" s="16"/>
    </row>
    <row r="39" ht="22.5" spans="1:10">
      <c r="A39" s="15">
        <v>10</v>
      </c>
      <c r="B39" s="16" t="s">
        <v>50</v>
      </c>
      <c r="C39" s="13"/>
      <c r="D39" s="13"/>
      <c r="E39" s="17">
        <f>F6*0.003</f>
        <v>7.14165</v>
      </c>
      <c r="F39" s="13"/>
      <c r="G39" s="13"/>
      <c r="H39" s="13"/>
      <c r="I39" s="13"/>
      <c r="J39" s="16" t="s">
        <v>51</v>
      </c>
    </row>
    <row r="40" spans="1:10">
      <c r="A40" s="15">
        <v>11</v>
      </c>
      <c r="B40" s="16" t="s">
        <v>52</v>
      </c>
      <c r="C40" s="13"/>
      <c r="D40" s="13"/>
      <c r="E40" s="17">
        <v>13.01</v>
      </c>
      <c r="F40" s="13"/>
      <c r="G40" s="13"/>
      <c r="H40" s="13"/>
      <c r="I40" s="13"/>
      <c r="J40" s="16"/>
    </row>
    <row r="41" ht="22.5" spans="1:10">
      <c r="A41" s="15">
        <v>12</v>
      </c>
      <c r="B41" s="16" t="s">
        <v>53</v>
      </c>
      <c r="C41" s="13"/>
      <c r="D41" s="13"/>
      <c r="E41" s="17">
        <f>H5*1/1000</f>
        <v>2.3086</v>
      </c>
      <c r="F41" s="13"/>
      <c r="G41" s="13"/>
      <c r="H41" s="13"/>
      <c r="I41" s="13"/>
      <c r="J41" s="16"/>
    </row>
    <row r="42" spans="1:10">
      <c r="A42" s="15">
        <v>13</v>
      </c>
      <c r="B42" s="15" t="s">
        <v>54</v>
      </c>
      <c r="C42" s="13"/>
      <c r="D42" s="13"/>
      <c r="E42" s="17">
        <f>H5*0.05*1000/10000</f>
        <v>11.543</v>
      </c>
      <c r="F42" s="13"/>
      <c r="G42" s="13"/>
      <c r="H42" s="13"/>
      <c r="I42" s="13"/>
      <c r="J42" s="15"/>
    </row>
    <row r="43" spans="1:10">
      <c r="A43" s="15">
        <v>14</v>
      </c>
      <c r="B43" s="16" t="s">
        <v>55</v>
      </c>
      <c r="C43" s="13"/>
      <c r="D43" s="13"/>
      <c r="E43" s="17">
        <f>F5*0.1*0.12*0.5*0.5</f>
        <v>7.81275</v>
      </c>
      <c r="F43" s="13"/>
      <c r="G43" s="13"/>
      <c r="H43" s="13"/>
      <c r="I43" s="13"/>
      <c r="J43" s="16"/>
    </row>
    <row r="44" spans="1:10">
      <c r="A44" s="12" t="s">
        <v>56</v>
      </c>
      <c r="B44" s="12" t="s">
        <v>57</v>
      </c>
      <c r="C44" s="13"/>
      <c r="D44" s="13"/>
      <c r="E44" s="11">
        <f>E45</f>
        <v>138.8060825</v>
      </c>
      <c r="F44" s="11">
        <f>E44</f>
        <v>138.8060825</v>
      </c>
      <c r="G44" s="13"/>
      <c r="H44" s="13"/>
      <c r="I44" s="13"/>
      <c r="J44" s="13"/>
    </row>
    <row r="45" spans="1:10">
      <c r="A45" s="15">
        <v>1</v>
      </c>
      <c r="B45" s="16" t="s">
        <v>58</v>
      </c>
      <c r="C45" s="13"/>
      <c r="D45" s="13"/>
      <c r="E45" s="17">
        <f>SUM(F5+F29)*0.05</f>
        <v>138.8060825</v>
      </c>
      <c r="F45" s="17">
        <f>E45</f>
        <v>138.8060825</v>
      </c>
      <c r="G45" s="13"/>
      <c r="H45" s="13"/>
      <c r="I45" s="13"/>
      <c r="J45" s="16" t="s">
        <v>59</v>
      </c>
    </row>
    <row r="46" spans="1:10">
      <c r="A46" s="12" t="s">
        <v>60</v>
      </c>
      <c r="B46" s="12" t="s">
        <v>10</v>
      </c>
      <c r="C46" s="11">
        <f>C5+C29</f>
        <v>2380.55</v>
      </c>
      <c r="D46" s="11">
        <f>D5+D29</f>
        <v>223.7</v>
      </c>
      <c r="E46" s="11">
        <f>E5+E29+E44</f>
        <v>310.6777325</v>
      </c>
      <c r="F46" s="11">
        <f>F5+F29+F44</f>
        <v>2914.9277325</v>
      </c>
      <c r="G46" s="12" t="s">
        <v>16</v>
      </c>
      <c r="H46" s="11">
        <f>H5</f>
        <v>2308.6</v>
      </c>
      <c r="I46" s="11">
        <f>F46/H46*10000</f>
        <v>12626.3871285628</v>
      </c>
      <c r="J46" s="13"/>
    </row>
  </sheetData>
  <mergeCells count="6">
    <mergeCell ref="A2:J2"/>
    <mergeCell ref="C3:F3"/>
    <mergeCell ref="G3:I3"/>
    <mergeCell ref="A3:A4"/>
    <mergeCell ref="B3:B4"/>
    <mergeCell ref="J3:J4"/>
  </mergeCells>
  <pageMargins left="0.448611111111111" right="0.0548611111111111" top="0.751388888888889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2024-05-16T14:25:00Z</dcterms:created>
  <dcterms:modified xsi:type="dcterms:W3CDTF">2025-12-31T03:28:47Z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2024-05-16T14:25:10Z</vt:filetime>
  </property>
  <property fmtid="{D5CDD505-2E9C-101B-9397-08002B2CF9AE}" pid="4" name="ICV">
    <vt:lpwstr>42B5331AC6C023B1CD9454697BADBD6D_43</vt:lpwstr>
  </property>
  <property fmtid="{D5CDD505-2E9C-101B-9397-08002B2CF9AE}" pid="5" name="KSOProductBuildVer">
    <vt:lpwstr>2052-11.1.0.10228</vt:lpwstr>
  </property>
  <property fmtid="{D5CDD505-2E9C-101B-9397-08002B2CF9AE}" pid="6" name="CalculationRule">
    <vt:i4>0</vt:i4>
  </property>
</Properties>
</file>